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28800" windowHeight="1233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C6" i="37"/>
  <c r="D6" i="37"/>
  <c r="B7" i="37"/>
  <c r="G7" i="37" s="1"/>
  <c r="C7" i="37"/>
  <c r="D7" i="37"/>
  <c r="B8" i="37"/>
  <c r="C8" i="37"/>
  <c r="D8" i="37"/>
  <c r="B9" i="37"/>
  <c r="G9" i="37" s="1"/>
  <c r="C9" i="37"/>
  <c r="D9" i="37"/>
  <c r="B10" i="37"/>
  <c r="C10" i="37"/>
  <c r="D10" i="37"/>
  <c r="B11" i="37"/>
  <c r="G11" i="37" s="1"/>
  <c r="C11" i="37"/>
  <c r="D11" i="37"/>
  <c r="B12" i="37"/>
  <c r="C12" i="37"/>
  <c r="D12" i="37"/>
  <c r="B13" i="37"/>
  <c r="B14" i="37"/>
  <c r="G14" i="37" s="1"/>
  <c r="C14" i="37"/>
  <c r="D14" i="37"/>
  <c r="B15" i="37"/>
  <c r="G15" i="37" s="1"/>
  <c r="C15" i="37"/>
  <c r="D15" i="37"/>
  <c r="B16" i="37"/>
  <c r="C16" i="37"/>
  <c r="D16" i="37"/>
  <c r="B17" i="37"/>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D29" i="37"/>
  <c r="B30" i="37"/>
  <c r="C30" i="37"/>
  <c r="D30" i="37"/>
  <c r="B31" i="37"/>
  <c r="G31" i="37" s="1"/>
  <c r="C31" i="37"/>
  <c r="D31" i="37"/>
  <c r="B32" i="37"/>
  <c r="G32" i="37" s="1"/>
  <c r="C32" i="37"/>
  <c r="D32" i="37"/>
  <c r="B33" i="37"/>
  <c r="B34" i="37"/>
  <c r="G34" i="37" s="1"/>
  <c r="C34" i="37"/>
  <c r="D34" i="37"/>
  <c r="B35" i="37"/>
  <c r="C35" i="37"/>
  <c r="D35" i="37"/>
  <c r="B36" i="37"/>
  <c r="B37" i="37"/>
  <c r="G37" i="37" s="1"/>
  <c r="C37" i="37"/>
  <c r="D37" i="37"/>
  <c r="B38" i="37"/>
  <c r="G38" i="37" s="1"/>
  <c r="C38" i="37"/>
  <c r="D38" i="37"/>
  <c r="B39" i="37"/>
  <c r="C39" i="37"/>
  <c r="D39" i="37"/>
  <c r="B40" i="37"/>
  <c r="B41" i="37"/>
  <c r="B42" i="37"/>
  <c r="G42" i="37" s="1"/>
  <c r="C42" i="37"/>
  <c r="D42" i="37"/>
  <c r="B43" i="37"/>
  <c r="C43" i="37"/>
  <c r="D43" i="37"/>
  <c r="B44" i="37"/>
  <c r="C44" i="37"/>
  <c r="D44" i="37"/>
  <c r="B45" i="37"/>
  <c r="G45" i="37" s="1"/>
  <c r="C45" i="37"/>
  <c r="D45" i="37"/>
  <c r="B46" i="37"/>
  <c r="B47" i="37"/>
  <c r="B48" i="37"/>
  <c r="C48" i="37"/>
  <c r="D48" i="37"/>
  <c r="B49" i="37"/>
  <c r="G49" i="37" s="1"/>
  <c r="C49" i="37"/>
  <c r="D49" i="37"/>
  <c r="B50" i="37"/>
  <c r="B51" i="37"/>
  <c r="C51" i="37"/>
  <c r="D51" i="37"/>
  <c r="G51" i="37"/>
  <c r="B52" i="37"/>
  <c r="C52" i="37"/>
  <c r="D52" i="37"/>
  <c r="G52" i="37"/>
  <c r="B53" i="37"/>
  <c r="C53" i="37"/>
  <c r="D53" i="37"/>
  <c r="G53" i="37"/>
  <c r="B54" i="37"/>
  <c r="C54" i="37"/>
  <c r="D54" i="37"/>
  <c r="G54" i="37"/>
  <c r="B55" i="37"/>
  <c r="B56" i="37"/>
  <c r="C56" i="37"/>
  <c r="D56" i="37"/>
  <c r="B57" i="37"/>
  <c r="G57" i="37" s="1"/>
  <c r="C57" i="37"/>
  <c r="D57" i="37"/>
  <c r="B58" i="37"/>
  <c r="B59" i="37"/>
  <c r="C59" i="37"/>
  <c r="D59" i="37"/>
  <c r="G59" i="37"/>
  <c r="B60" i="37"/>
  <c r="C60" i="37"/>
  <c r="D60" i="37"/>
  <c r="G60" i="37"/>
  <c r="B61" i="37"/>
  <c r="B62" i="37"/>
  <c r="C62" i="37"/>
  <c r="D62" i="37"/>
  <c r="B63" i="37"/>
  <c r="G63" i="37" s="1"/>
  <c r="C63" i="37"/>
  <c r="D63" i="37"/>
  <c r="B64" i="37"/>
  <c r="B65" i="37"/>
  <c r="C65" i="37"/>
  <c r="G65" i="37" s="1"/>
  <c r="D65" i="37"/>
  <c r="B66" i="37"/>
  <c r="C66" i="37"/>
  <c r="G66" i="37" s="1"/>
  <c r="D66" i="37"/>
  <c r="B67" i="37"/>
  <c r="B68" i="37"/>
  <c r="C68" i="37"/>
  <c r="D68" i="37"/>
  <c r="B69" i="37"/>
  <c r="G69" i="37" s="1"/>
  <c r="C69" i="37"/>
  <c r="D69" i="37"/>
  <c r="B70" i="37"/>
  <c r="B71" i="37"/>
  <c r="C71" i="37"/>
  <c r="D71" i="37"/>
  <c r="G71" i="37"/>
  <c r="B72" i="37"/>
  <c r="C72" i="37"/>
  <c r="D72" i="37"/>
  <c r="G72" i="37"/>
  <c r="B73" i="37"/>
  <c r="C73" i="37"/>
  <c r="D73" i="37"/>
  <c r="G73" i="37"/>
  <c r="B74" i="37"/>
  <c r="C74" i="37"/>
  <c r="D74" i="37"/>
  <c r="G74" i="37"/>
  <c r="B75" i="37"/>
  <c r="B76" i="37"/>
  <c r="B77" i="37"/>
  <c r="C77" i="37"/>
  <c r="D77" i="37"/>
  <c r="B78" i="37"/>
  <c r="C78" i="37"/>
  <c r="D78" i="37"/>
  <c r="B79" i="37"/>
  <c r="G79" i="37" s="1"/>
  <c r="C79" i="37"/>
  <c r="D79" i="37"/>
  <c r="B80" i="37"/>
  <c r="G80" i="37" s="1"/>
  <c r="C80" i="37"/>
  <c r="D80" i="37"/>
  <c r="B81" i="37"/>
  <c r="C81" i="37"/>
  <c r="D81" i="37"/>
  <c r="B82" i="37"/>
  <c r="C82" i="37"/>
  <c r="D82" i="37"/>
  <c r="B83" i="37"/>
  <c r="G83" i="37" s="1"/>
  <c r="C83" i="37"/>
  <c r="D83" i="37"/>
  <c r="B84" i="37"/>
  <c r="B85" i="37"/>
  <c r="G85" i="37" s="1"/>
  <c r="C85" i="37"/>
  <c r="D85" i="37"/>
  <c r="B86" i="37"/>
  <c r="G86" i="37" s="1"/>
  <c r="C86" i="37"/>
  <c r="D86" i="37"/>
  <c r="B87" i="37"/>
  <c r="C87" i="37"/>
  <c r="D87" i="37"/>
  <c r="B88" i="37"/>
  <c r="C88" i="37"/>
  <c r="D88" i="37"/>
  <c r="B89" i="37"/>
  <c r="G89" i="37" s="1"/>
  <c r="C89" i="37"/>
  <c r="D89" i="37"/>
  <c r="B90" i="37"/>
  <c r="G90" i="37" s="1"/>
  <c r="C90" i="37"/>
  <c r="D90" i="37"/>
  <c r="B91" i="37"/>
  <c r="B92" i="37"/>
  <c r="G92" i="37" s="1"/>
  <c r="C92" i="37"/>
  <c r="D92" i="37"/>
  <c r="B93" i="37"/>
  <c r="C93" i="37"/>
  <c r="D93" i="37"/>
  <c r="B94" i="37"/>
  <c r="C94" i="37"/>
  <c r="D94" i="37"/>
  <c r="B95" i="37"/>
  <c r="G95" i="37" s="1"/>
  <c r="C95" i="37"/>
  <c r="D95" i="37"/>
  <c r="B96" i="37"/>
  <c r="G96" i="37" s="1"/>
  <c r="C96" i="37"/>
  <c r="D96" i="37"/>
  <c r="B97" i="37"/>
  <c r="C97" i="37"/>
  <c r="D97" i="37"/>
  <c r="B98" i="37"/>
  <c r="C98" i="37"/>
  <c r="D98" i="37"/>
  <c r="B99" i="37"/>
  <c r="B100" i="37"/>
  <c r="C100" i="37"/>
  <c r="D100" i="37"/>
  <c r="B101" i="37"/>
  <c r="G101" i="37" s="1"/>
  <c r="C101" i="37"/>
  <c r="D101" i="37"/>
  <c r="B102" i="37"/>
  <c r="C102" i="37"/>
  <c r="D102" i="37"/>
  <c r="B103" i="37"/>
  <c r="C103" i="37"/>
  <c r="D103" i="37"/>
  <c r="B104" i="37"/>
  <c r="C104" i="37"/>
  <c r="D104" i="37"/>
  <c r="B105" i="37"/>
  <c r="G105" i="37" s="1"/>
  <c r="C105" i="37"/>
  <c r="D105" i="37"/>
  <c r="B106" i="37"/>
  <c r="B107" i="37"/>
  <c r="B108" i="37"/>
  <c r="C108" i="37"/>
  <c r="D108" i="37"/>
  <c r="B109" i="37"/>
  <c r="G109" i="37" s="1"/>
  <c r="C109" i="37"/>
  <c r="D109" i="37"/>
  <c r="B110" i="37"/>
  <c r="C110" i="37"/>
  <c r="D110" i="37"/>
  <c r="B111" i="37"/>
  <c r="C111" i="37"/>
  <c r="D111" i="37"/>
  <c r="B112" i="37"/>
  <c r="B113" i="37"/>
  <c r="C113" i="37"/>
  <c r="D113" i="37"/>
  <c r="B114" i="37"/>
  <c r="C114" i="37"/>
  <c r="D114" i="37"/>
  <c r="B115" i="37"/>
  <c r="G115" i="37" s="1"/>
  <c r="C115" i="37"/>
  <c r="D115" i="37"/>
  <c r="B116" i="37"/>
  <c r="G116" i="37" s="1"/>
  <c r="C116" i="37"/>
  <c r="D116" i="37"/>
  <c r="B117" i="37"/>
  <c r="C117" i="37"/>
  <c r="D117" i="37"/>
  <c r="B118" i="37"/>
  <c r="C118" i="37"/>
  <c r="D118" i="37"/>
  <c r="B119" i="37"/>
  <c r="G119" i="37" s="1"/>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G129" i="37" s="1"/>
  <c r="D129" i="37"/>
  <c r="B130" i="37"/>
  <c r="C130" i="37"/>
  <c r="G130" i="37" s="1"/>
  <c r="D130" i="37"/>
  <c r="B131" i="37"/>
  <c r="B132" i="37"/>
  <c r="B133" i="37"/>
  <c r="C133" i="37"/>
  <c r="G133" i="37" s="1"/>
  <c r="D133" i="37"/>
  <c r="B134" i="37"/>
  <c r="C134" i="37"/>
  <c r="G134" i="37" s="1"/>
  <c r="D134" i="37"/>
  <c r="B135" i="37"/>
  <c r="C135" i="37"/>
  <c r="G135" i="37" s="1"/>
  <c r="D135" i="37"/>
  <c r="B136" i="37"/>
  <c r="C136" i="37"/>
  <c r="G136" i="37" s="1"/>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G152" i="37" s="1"/>
  <c r="C152" i="37"/>
  <c r="D152" i="37"/>
  <c r="B153" i="37"/>
  <c r="C153" i="37"/>
  <c r="D153" i="37"/>
  <c r="B154" i="37"/>
  <c r="C154" i="37"/>
  <c r="D154" i="37"/>
  <c r="B155" i="37"/>
  <c r="C155" i="37"/>
  <c r="D155" i="37"/>
  <c r="B156" i="37"/>
  <c r="G156" i="37" s="1"/>
  <c r="C156" i="37"/>
  <c r="D156" i="37"/>
  <c r="B157" i="37"/>
  <c r="B158" i="37"/>
  <c r="G158" i="37" s="1"/>
  <c r="C158" i="37"/>
  <c r="D158" i="37"/>
  <c r="B159" i="37"/>
  <c r="C159" i="37"/>
  <c r="D159" i="37"/>
  <c r="B160" i="37"/>
  <c r="C160" i="37"/>
  <c r="H160" i="37" s="1"/>
  <c r="D160" i="37"/>
  <c r="B161" i="37"/>
  <c r="B162" i="37"/>
  <c r="B163" i="37"/>
  <c r="G163" i="37" s="1"/>
  <c r="C163" i="37"/>
  <c r="D163" i="37"/>
  <c r="B164" i="37"/>
  <c r="C164" i="37"/>
  <c r="H164" i="37" s="1"/>
  <c r="D164" i="37"/>
  <c r="B165" i="37"/>
  <c r="C165" i="37"/>
  <c r="D165" i="37"/>
  <c r="H165" i="37" s="1"/>
  <c r="B166" i="37"/>
  <c r="G166" i="37" s="1"/>
  <c r="C166" i="37"/>
  <c r="D166" i="37"/>
  <c r="B167" i="37"/>
  <c r="B168" i="37"/>
  <c r="C168" i="37"/>
  <c r="D168" i="37"/>
  <c r="B169" i="37"/>
  <c r="G169" i="37" s="1"/>
  <c r="C169" i="37"/>
  <c r="D169" i="37"/>
  <c r="B170" i="37"/>
  <c r="C170" i="37"/>
  <c r="H170" i="37" s="1"/>
  <c r="D170" i="37"/>
  <c r="B171" i="37"/>
  <c r="C171" i="37"/>
  <c r="D171" i="37"/>
  <c r="H171" i="37" s="1"/>
  <c r="B172" i="37"/>
  <c r="C172" i="37"/>
  <c r="D172" i="37"/>
  <c r="B173" i="37"/>
  <c r="G173" i="37" s="1"/>
  <c r="C173" i="37"/>
  <c r="D173" i="37"/>
  <c r="B174" i="37"/>
  <c r="C174" i="37"/>
  <c r="D174" i="37"/>
  <c r="B175" i="37"/>
  <c r="B176" i="37"/>
  <c r="C176" i="37"/>
  <c r="H176" i="37" s="1"/>
  <c r="D176" i="37"/>
  <c r="B177" i="37"/>
  <c r="C177" i="37"/>
  <c r="D177" i="37"/>
  <c r="H177" i="37" s="1"/>
  <c r="B178" i="37"/>
  <c r="G178" i="37" s="1"/>
  <c r="C178" i="37"/>
  <c r="D178" i="37"/>
  <c r="B179" i="37"/>
  <c r="C179" i="37"/>
  <c r="D179" i="37"/>
  <c r="B180" i="37"/>
  <c r="C180" i="37"/>
  <c r="H180" i="37" s="1"/>
  <c r="D180" i="37"/>
  <c r="B181" i="37"/>
  <c r="C181" i="37"/>
  <c r="D181" i="37"/>
  <c r="H181" i="37" s="1"/>
  <c r="B182" i="37"/>
  <c r="G182" i="37" s="1"/>
  <c r="C182" i="37"/>
  <c r="D182" i="37"/>
  <c r="B183" i="37"/>
  <c r="C183" i="37"/>
  <c r="D183" i="37"/>
  <c r="B184" i="37"/>
  <c r="C184" i="37"/>
  <c r="D184" i="37"/>
  <c r="B185" i="37"/>
  <c r="C185" i="37"/>
  <c r="D185" i="37"/>
  <c r="H185" i="37" s="1"/>
  <c r="B186" i="37"/>
  <c r="B187" i="37"/>
  <c r="C187" i="37"/>
  <c r="D187" i="37"/>
  <c r="H187" i="37" s="1"/>
  <c r="B188" i="37"/>
  <c r="G188" i="37" s="1"/>
  <c r="C188" i="37"/>
  <c r="D188" i="37"/>
  <c r="B189" i="37"/>
  <c r="C189" i="37"/>
  <c r="D189" i="37"/>
  <c r="B190" i="37"/>
  <c r="C190" i="37"/>
  <c r="D190" i="37"/>
  <c r="B191" i="37"/>
  <c r="C191" i="37"/>
  <c r="D191" i="37"/>
  <c r="H191" i="37" s="1"/>
  <c r="B192" i="37"/>
  <c r="G192" i="37" s="1"/>
  <c r="C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G202" i="37" s="1"/>
  <c r="C202" i="37"/>
  <c r="D202" i="37"/>
  <c r="B203" i="37"/>
  <c r="C203" i="37"/>
  <c r="D203" i="37"/>
  <c r="B204" i="37"/>
  <c r="C204" i="37"/>
  <c r="D204" i="37"/>
  <c r="B205" i="37"/>
  <c r="C205" i="37"/>
  <c r="D205" i="37"/>
  <c r="B206" i="37"/>
  <c r="G206" i="37" s="1"/>
  <c r="C206" i="37"/>
  <c r="D206" i="37"/>
  <c r="B207" i="37"/>
  <c r="C207" i="37"/>
  <c r="D207" i="37"/>
  <c r="B208" i="37"/>
  <c r="B209" i="37"/>
  <c r="C209" i="37"/>
  <c r="D209" i="37"/>
  <c r="B210" i="37"/>
  <c r="G210" i="37" s="1"/>
  <c r="C210" i="37"/>
  <c r="D210" i="37"/>
  <c r="B211" i="37"/>
  <c r="C211" i="37"/>
  <c r="D211" i="37"/>
  <c r="B212" i="37"/>
  <c r="G212" i="37" s="1"/>
  <c r="C212" i="37"/>
  <c r="D212" i="37"/>
  <c r="B213" i="37"/>
  <c r="B214" i="37"/>
  <c r="B215" i="37"/>
  <c r="C215" i="37"/>
  <c r="D215" i="37"/>
  <c r="G215" i="37"/>
  <c r="B216" i="37"/>
  <c r="C216" i="37"/>
  <c r="D216" i="37"/>
  <c r="G216" i="37"/>
  <c r="B217" i="37"/>
  <c r="B218" i="37"/>
  <c r="C218" i="37"/>
  <c r="D218" i="37"/>
  <c r="B219" i="37"/>
  <c r="C219" i="37"/>
  <c r="D219" i="37"/>
  <c r="B220" i="37"/>
  <c r="G220" i="37" s="1"/>
  <c r="C220" i="37"/>
  <c r="D220" i="37"/>
  <c r="B221" i="37"/>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D231" i="37"/>
  <c r="B232" i="37"/>
  <c r="B233" i="37"/>
  <c r="C233" i="37"/>
  <c r="D233" i="37"/>
  <c r="G233" i="37"/>
  <c r="B234" i="37"/>
  <c r="C234" i="37"/>
  <c r="D234" i="37"/>
  <c r="G234" i="37"/>
  <c r="B235" i="37"/>
  <c r="B236" i="37"/>
  <c r="C236" i="37"/>
  <c r="D236" i="37"/>
  <c r="B237" i="37"/>
  <c r="C237" i="37"/>
  <c r="D237" i="37"/>
  <c r="B238" i="37"/>
  <c r="G238" i="37" s="1"/>
  <c r="C238" i="37"/>
  <c r="D238" i="37"/>
  <c r="B239" i="37"/>
  <c r="B240" i="37"/>
  <c r="C240" i="37"/>
  <c r="G240" i="37" s="1"/>
  <c r="D240" i="37"/>
  <c r="B241" i="37"/>
  <c r="C241" i="37"/>
  <c r="G241" i="37" s="1"/>
  <c r="D241" i="37"/>
  <c r="B242" i="37"/>
  <c r="B243" i="37"/>
  <c r="G243" i="37" s="1"/>
  <c r="C243" i="37"/>
  <c r="D243" i="37"/>
  <c r="B244" i="37"/>
  <c r="G244" i="37" s="1"/>
  <c r="C244" i="37"/>
  <c r="D244" i="37"/>
  <c r="B245" i="37"/>
  <c r="C245" i="37"/>
  <c r="D245" i="37"/>
  <c r="B246" i="37"/>
  <c r="C246" i="37"/>
  <c r="D246" i="37"/>
  <c r="B247" i="37"/>
  <c r="B248" i="37"/>
  <c r="B249" i="37"/>
  <c r="C249" i="37"/>
  <c r="D249" i="37"/>
  <c r="B250" i="37"/>
  <c r="G250" i="37" s="1"/>
  <c r="C250" i="37"/>
  <c r="D250" i="37"/>
  <c r="B251" i="37"/>
  <c r="G251" i="37" s="1"/>
  <c r="C251" i="37"/>
  <c r="D251" i="37"/>
  <c r="B252" i="37"/>
  <c r="C252" i="37"/>
  <c r="D252" i="37"/>
  <c r="B253" i="37"/>
  <c r="C253" i="37"/>
  <c r="D253" i="37"/>
  <c r="B254" i="37"/>
  <c r="B255" i="37"/>
  <c r="C255" i="37"/>
  <c r="G255" i="37" s="1"/>
  <c r="D255" i="37"/>
  <c r="B256" i="37"/>
  <c r="C256" i="37"/>
  <c r="G256" i="37" s="1"/>
  <c r="D256" i="37"/>
  <c r="B257" i="37"/>
  <c r="C257" i="37"/>
  <c r="G257" i="37" s="1"/>
  <c r="D257" i="37"/>
  <c r="B258" i="37"/>
  <c r="B259" i="37"/>
  <c r="B260" i="37"/>
  <c r="C260" i="37"/>
  <c r="D260" i="37"/>
  <c r="G260" i="37"/>
  <c r="B261" i="37"/>
  <c r="C261" i="37"/>
  <c r="D261" i="37"/>
  <c r="G261" i="37"/>
  <c r="B262" i="37"/>
  <c r="C262" i="37"/>
  <c r="D262" i="37"/>
  <c r="G262" i="37"/>
  <c r="B263" i="37"/>
  <c r="B264" i="37"/>
  <c r="C264" i="37"/>
  <c r="D264" i="37"/>
  <c r="B265" i="37"/>
  <c r="G265" i="37" s="1"/>
  <c r="C265" i="37"/>
  <c r="D265" i="37"/>
  <c r="B266" i="37"/>
  <c r="G266" i="37" s="1"/>
  <c r="C266" i="37"/>
  <c r="D266" i="37"/>
  <c r="B267" i="37"/>
  <c r="B268" i="37"/>
  <c r="C268" i="37"/>
  <c r="G268" i="37" s="1"/>
  <c r="D268" i="37"/>
  <c r="B269" i="37"/>
  <c r="C269" i="37"/>
  <c r="G269" i="37" s="1"/>
  <c r="D269" i="37"/>
  <c r="B270" i="37"/>
  <c r="C270" i="37"/>
  <c r="G270" i="37" s="1"/>
  <c r="D270" i="37"/>
  <c r="B271" i="37"/>
  <c r="C271" i="37"/>
  <c r="G271" i="37" s="1"/>
  <c r="D271" i="37"/>
  <c r="B272" i="37"/>
  <c r="C272" i="37"/>
  <c r="G272" i="37" s="1"/>
  <c r="D272" i="37"/>
  <c r="B273" i="37"/>
  <c r="B274" i="37"/>
  <c r="G274" i="37" s="1"/>
  <c r="C274" i="37"/>
  <c r="D274" i="37"/>
  <c r="B275" i="37"/>
  <c r="G275" i="37" s="1"/>
  <c r="C275" i="37"/>
  <c r="D275" i="37"/>
  <c r="B276" i="37"/>
  <c r="C276" i="37"/>
  <c r="D276" i="37"/>
  <c r="B277" i="37"/>
  <c r="C277" i="37"/>
  <c r="D277" i="37"/>
  <c r="B278" i="37"/>
  <c r="G278" i="37" s="1"/>
  <c r="C278" i="37"/>
  <c r="D278" i="37"/>
  <c r="B279" i="37"/>
  <c r="G279" i="37" s="1"/>
  <c r="C279" i="37"/>
  <c r="D279" i="37"/>
  <c r="B280" i="37"/>
  <c r="B281" i="37"/>
  <c r="B282" i="37"/>
  <c r="B283" i="37"/>
  <c r="B284" i="37"/>
  <c r="B285" i="37"/>
  <c r="G285" i="37" s="1"/>
  <c r="C285" i="37"/>
  <c r="D285" i="37"/>
  <c r="B286" i="37"/>
  <c r="C286" i="37"/>
  <c r="D286" i="37"/>
  <c r="B287" i="37"/>
  <c r="G287" i="37" s="1"/>
  <c r="C287" i="37"/>
  <c r="D287" i="37"/>
  <c r="B288" i="37"/>
  <c r="C288" i="37"/>
  <c r="D288" i="37"/>
  <c r="B289" i="37"/>
  <c r="G289" i="37" s="1"/>
  <c r="C289" i="37"/>
  <c r="D289" i="37"/>
  <c r="B290" i="37"/>
  <c r="B291" i="37"/>
  <c r="B292" i="37"/>
  <c r="B293" i="37"/>
  <c r="C293" i="37"/>
  <c r="D293" i="37"/>
  <c r="B294" i="37"/>
  <c r="C294" i="37"/>
  <c r="D294" i="37"/>
  <c r="B295" i="37"/>
  <c r="G295" i="37" s="1"/>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B306" i="37"/>
  <c r="C306" i="37"/>
  <c r="G306" i="37" s="1"/>
  <c r="D306" i="37"/>
  <c r="B307" i="37"/>
  <c r="C307" i="37"/>
  <c r="D307" i="37"/>
  <c r="B308" i="37"/>
  <c r="C308" i="37"/>
  <c r="G308" i="37" s="1"/>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D329" i="37"/>
  <c r="B330" i="37"/>
  <c r="C330" i="37"/>
  <c r="G330" i="37" s="1"/>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G345" i="37" s="1"/>
  <c r="B346" i="37"/>
  <c r="C346" i="37"/>
  <c r="D346" i="37"/>
  <c r="G346" i="37" s="1"/>
  <c r="B347" i="37"/>
  <c r="C347" i="37"/>
  <c r="D347" i="37"/>
  <c r="B348" i="37"/>
  <c r="B349" i="37"/>
  <c r="C349" i="37"/>
  <c r="D349" i="37"/>
  <c r="B350" i="37"/>
  <c r="C350" i="37"/>
  <c r="D350" i="37"/>
  <c r="B351" i="37"/>
  <c r="C351" i="37"/>
  <c r="D351" i="37"/>
  <c r="G351" i="37" s="1"/>
  <c r="B352" i="37"/>
  <c r="C352" i="37"/>
  <c r="D352" i="37"/>
  <c r="G352" i="37" s="1"/>
  <c r="B353" i="37"/>
  <c r="C353" i="37"/>
  <c r="D353" i="37"/>
  <c r="B354" i="37"/>
  <c r="C354" i="37"/>
  <c r="D354" i="37"/>
  <c r="B355" i="37"/>
  <c r="B356" i="37"/>
  <c r="B357" i="37"/>
  <c r="C357" i="37"/>
  <c r="D357" i="37"/>
  <c r="B358" i="37"/>
  <c r="C358" i="37"/>
  <c r="D358" i="37"/>
  <c r="B359" i="37"/>
  <c r="C359" i="37"/>
  <c r="D359" i="37"/>
  <c r="G359" i="37" s="1"/>
  <c r="B360" i="37"/>
  <c r="C360" i="37"/>
  <c r="D360" i="37"/>
  <c r="G360" i="37" s="1"/>
  <c r="B361" i="37"/>
  <c r="B362" i="37"/>
  <c r="C362" i="37"/>
  <c r="D362" i="37"/>
  <c r="G362" i="37" s="1"/>
  <c r="B363" i="37"/>
  <c r="C363" i="37"/>
  <c r="D363" i="37"/>
  <c r="B364" i="37"/>
  <c r="C364" i="37"/>
  <c r="D364" i="37"/>
  <c r="B365" i="37"/>
  <c r="C365" i="37"/>
  <c r="D365" i="37"/>
  <c r="G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C401" i="37"/>
  <c r="D401" i="37"/>
  <c r="B402" i="37"/>
  <c r="C402" i="37"/>
  <c r="G402" i="37" s="1"/>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s="1"/>
  <c r="B428" i="37"/>
  <c r="C428" i="37"/>
  <c r="D428" i="37"/>
  <c r="G428" i="37" s="1"/>
  <c r="B429" i="37"/>
  <c r="C429" i="37"/>
  <c r="D429" i="37"/>
  <c r="G429" i="37" s="1"/>
  <c r="B430" i="37"/>
  <c r="C430" i="37"/>
  <c r="D430" i="37"/>
  <c r="G430" i="37" s="1"/>
  <c r="B431" i="37"/>
  <c r="C431" i="37"/>
  <c r="D431" i="37"/>
  <c r="G431" i="37" s="1"/>
  <c r="B432" i="37"/>
  <c r="C432" i="37"/>
  <c r="D432" i="37"/>
  <c r="G432" i="37" s="1"/>
  <c r="B433" i="37"/>
  <c r="B434" i="37"/>
  <c r="C434" i="37"/>
  <c r="G434" i="37" s="1"/>
  <c r="D434" i="37"/>
  <c r="B435" i="37"/>
  <c r="C435" i="37"/>
  <c r="D435" i="37"/>
  <c r="B436" i="37"/>
  <c r="C436" i="37"/>
  <c r="G436" i="37" s="1"/>
  <c r="D436" i="37"/>
  <c r="B437" i="37"/>
  <c r="C437" i="37"/>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G447" i="37" s="1"/>
  <c r="B448" i="37"/>
  <c r="C448" i="37"/>
  <c r="D448" i="37"/>
  <c r="G448" i="37" s="1"/>
  <c r="B449" i="37"/>
  <c r="C449" i="37"/>
  <c r="D449" i="37"/>
  <c r="G449" i="37" s="1"/>
  <c r="B450" i="37"/>
  <c r="B451" i="37"/>
  <c r="B452" i="37"/>
  <c r="G452" i="37" s="1"/>
  <c r="C452" i="37"/>
  <c r="D452" i="37"/>
  <c r="B453" i="37"/>
  <c r="C453" i="37"/>
  <c r="D453" i="37"/>
  <c r="B454" i="37"/>
  <c r="B455" i="37"/>
  <c r="C455" i="37"/>
  <c r="D455" i="37"/>
  <c r="B456" i="37"/>
  <c r="C456" i="37"/>
  <c r="D456" i="37"/>
  <c r="G456" i="37" s="1"/>
  <c r="B457" i="37"/>
  <c r="B458" i="37"/>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B480" i="37"/>
  <c r="C480" i="37"/>
  <c r="D480" i="37"/>
  <c r="B481" i="37"/>
  <c r="B482" i="37"/>
  <c r="G482" i="37" s="1"/>
  <c r="C482" i="37"/>
  <c r="D482" i="37"/>
  <c r="B483" i="37"/>
  <c r="C483" i="37"/>
  <c r="D483" i="37"/>
  <c r="B484" i="37"/>
  <c r="G484" i="37" s="1"/>
  <c r="C484" i="37"/>
  <c r="D484" i="37"/>
  <c r="B485" i="37"/>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G495" i="37" s="1"/>
  <c r="B496" i="37"/>
  <c r="C496" i="37"/>
  <c r="D496" i="37"/>
  <c r="G496" i="37" s="1"/>
  <c r="B497" i="37"/>
  <c r="C497" i="37"/>
  <c r="D497" i="37"/>
  <c r="G497" i="37" s="1"/>
  <c r="B498" i="37"/>
  <c r="B499" i="37"/>
  <c r="C499" i="37"/>
  <c r="D499" i="37"/>
  <c r="B500" i="37"/>
  <c r="C500" i="37"/>
  <c r="D500" i="37"/>
  <c r="G500" i="37" s="1"/>
  <c r="B501" i="37"/>
  <c r="C501" i="37"/>
  <c r="D501" i="37"/>
  <c r="B502" i="37"/>
  <c r="C502" i="37"/>
  <c r="D502" i="37"/>
  <c r="G502" i="37" s="1"/>
  <c r="B503" i="37"/>
  <c r="C503" i="37"/>
  <c r="D503" i="37"/>
  <c r="B504" i="37"/>
  <c r="C504" i="37"/>
  <c r="D504" i="37"/>
  <c r="B505" i="37"/>
  <c r="C505" i="37"/>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B526" i="37"/>
  <c r="B527" i="37"/>
  <c r="C527" i="37"/>
  <c r="D527" i="37"/>
  <c r="G527" i="37"/>
  <c r="B528" i="37"/>
  <c r="C528" i="37"/>
  <c r="D528" i="37"/>
  <c r="G528" i="37"/>
  <c r="B529" i="37"/>
  <c r="B530" i="37"/>
  <c r="C530" i="37"/>
  <c r="D530" i="37"/>
  <c r="B531" i="37"/>
  <c r="C531" i="37"/>
  <c r="D531" i="37"/>
  <c r="B532" i="37"/>
  <c r="G532" i="37" s="1"/>
  <c r="C532" i="37"/>
  <c r="D532" i="37"/>
  <c r="B533" i="37"/>
  <c r="C533" i="37"/>
  <c r="D533" i="37"/>
  <c r="B534" i="37"/>
  <c r="B535" i="37"/>
  <c r="C535" i="37"/>
  <c r="G535" i="37" s="1"/>
  <c r="D535" i="37"/>
  <c r="B536" i="37"/>
  <c r="C536" i="37"/>
  <c r="G536" i="37" s="1"/>
  <c r="D536" i="37"/>
  <c r="B537" i="37"/>
  <c r="C537" i="37"/>
  <c r="G537" i="37" s="1"/>
  <c r="D537" i="37"/>
  <c r="B538" i="37"/>
  <c r="C538" i="37"/>
  <c r="G538" i="37" s="1"/>
  <c r="D538" i="37"/>
  <c r="B539" i="37"/>
  <c r="C539" i="37"/>
  <c r="G539" i="37" s="1"/>
  <c r="D539" i="37"/>
  <c r="B540" i="37"/>
  <c r="C540" i="37"/>
  <c r="G540" i="37" s="1"/>
  <c r="D540" i="37"/>
  <c r="B541" i="37"/>
  <c r="B542" i="37"/>
  <c r="C542" i="37"/>
  <c r="D542" i="37"/>
  <c r="B543" i="37"/>
  <c r="C543" i="37"/>
  <c r="D543" i="37"/>
  <c r="B544" i="37"/>
  <c r="C544" i="37"/>
  <c r="D544" i="37"/>
  <c r="G544" i="37" s="1"/>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B556" i="37"/>
  <c r="C556" i="37"/>
  <c r="D556" i="37"/>
  <c r="B557" i="37"/>
  <c r="G557" i="37" s="1"/>
  <c r="C557" i="37"/>
  <c r="D557" i="37"/>
  <c r="B558" i="37"/>
  <c r="B559" i="37"/>
  <c r="B560" i="37"/>
  <c r="C560" i="37"/>
  <c r="D560" i="37"/>
  <c r="G560" i="37" s="1"/>
  <c r="B561" i="37"/>
  <c r="C561" i="37"/>
  <c r="D561" i="37"/>
  <c r="B562" i="37"/>
  <c r="B563" i="37"/>
  <c r="G563" i="37" s="1"/>
  <c r="C563" i="37"/>
  <c r="D563" i="37"/>
  <c r="B564" i="37"/>
  <c r="G564" i="37" s="1"/>
  <c r="C564" i="37"/>
  <c r="D564" i="37"/>
  <c r="B565" i="37"/>
  <c r="B566" i="37"/>
  <c r="C566" i="37"/>
  <c r="D566" i="37"/>
  <c r="G566" i="37"/>
  <c r="B567" i="37"/>
  <c r="C567" i="37"/>
  <c r="D567" i="37"/>
  <c r="G567" i="37"/>
  <c r="B568" i="37"/>
  <c r="B569" i="37"/>
  <c r="C569" i="37"/>
  <c r="G569" i="37" s="1"/>
  <c r="D569" i="37"/>
  <c r="B570" i="37"/>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B580" i="37"/>
  <c r="C580" i="37"/>
  <c r="G580" i="37" s="1"/>
  <c r="D580" i="37"/>
  <c r="B581" i="37"/>
  <c r="B582" i="37"/>
  <c r="C582" i="37"/>
  <c r="D582" i="37"/>
  <c r="B583" i="37"/>
  <c r="C583" i="37"/>
  <c r="D583" i="37"/>
  <c r="G583" i="37" s="1"/>
  <c r="B584" i="37"/>
  <c r="B585" i="37"/>
  <c r="B586" i="37"/>
  <c r="C586" i="37"/>
  <c r="D586" i="37"/>
  <c r="B587" i="37"/>
  <c r="C587" i="37"/>
  <c r="D587" i="37"/>
  <c r="B588" i="37"/>
  <c r="C588" i="37"/>
  <c r="D588" i="37"/>
  <c r="B589" i="37"/>
  <c r="G589" i="37" s="1"/>
  <c r="C589" i="37"/>
  <c r="D589" i="37"/>
  <c r="B590" i="37"/>
  <c r="B591" i="37"/>
  <c r="G591" i="37" s="1"/>
  <c r="C591" i="37"/>
  <c r="D591" i="37"/>
  <c r="B592" i="37"/>
  <c r="G592" i="37" s="1"/>
  <c r="C592" i="37"/>
  <c r="D592" i="37"/>
  <c r="B593" i="37"/>
  <c r="G593" i="37" s="1"/>
  <c r="C593" i="37"/>
  <c r="D593" i="37"/>
  <c r="B594" i="37"/>
  <c r="B595" i="37"/>
  <c r="C595" i="37"/>
  <c r="D595" i="37"/>
  <c r="G595" i="37" s="1"/>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G604" i="37" s="1"/>
  <c r="D604" i="37"/>
  <c r="B605" i="37"/>
  <c r="C605" i="37"/>
  <c r="D605" i="37"/>
  <c r="B606" i="37"/>
  <c r="C606" i="37"/>
  <c r="G606" i="37" s="1"/>
  <c r="D606" i="37"/>
  <c r="B607" i="37"/>
  <c r="C607" i="37"/>
  <c r="D607" i="37"/>
  <c r="B608" i="37"/>
  <c r="B609" i="37"/>
  <c r="C609" i="37"/>
  <c r="D609" i="37"/>
  <c r="B610" i="37"/>
  <c r="C610" i="37"/>
  <c r="D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G619" i="37" s="1"/>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G628" i="37" s="1"/>
  <c r="D628" i="37"/>
  <c r="B629" i="37"/>
  <c r="C629" i="37"/>
  <c r="G629" i="37" s="1"/>
  <c r="D629" i="37"/>
  <c r="B630" i="37"/>
  <c r="B631" i="37"/>
  <c r="B632" i="37"/>
  <c r="B633" i="37"/>
  <c r="B634" i="37"/>
  <c r="B635" i="37"/>
  <c r="B636" i="37"/>
  <c r="B637" i="37"/>
  <c r="B638" i="37"/>
  <c r="C638" i="37"/>
  <c r="G638" i="37" s="1"/>
  <c r="D638" i="37"/>
  <c r="B639" i="37"/>
  <c r="C639" i="37"/>
  <c r="G639" i="37" s="1"/>
  <c r="D639" i="37"/>
  <c r="B640" i="37"/>
  <c r="C640" i="37"/>
  <c r="G640" i="37" s="1"/>
  <c r="D640" i="37"/>
  <c r="B641" i="37"/>
  <c r="C641" i="37"/>
  <c r="D641" i="37"/>
  <c r="B642" i="37"/>
  <c r="B643" i="37"/>
  <c r="G643" i="37" s="1"/>
  <c r="C643" i="37"/>
  <c r="D643" i="37"/>
  <c r="B644" i="37"/>
  <c r="C644" i="37"/>
  <c r="D644" i="37"/>
  <c r="H644" i="37" s="1"/>
  <c r="B645" i="37"/>
  <c r="G645" i="37" s="1"/>
  <c r="C645" i="37"/>
  <c r="D645" i="37"/>
  <c r="B646" i="37"/>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G665" i="37" s="1"/>
  <c r="C665" i="37"/>
  <c r="D665" i="37"/>
  <c r="B666" i="37"/>
  <c r="C666" i="37"/>
  <c r="D666" i="37"/>
  <c r="B667" i="37"/>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G685" i="37" s="1"/>
  <c r="C685" i="37"/>
  <c r="D685" i="37"/>
  <c r="B686" i="37"/>
  <c r="G686" i="37" s="1"/>
  <c r="C686" i="37"/>
  <c r="D686" i="37"/>
  <c r="B687" i="37"/>
  <c r="G687" i="37" s="1"/>
  <c r="C687" i="37"/>
  <c r="D687" i="37"/>
  <c r="B688" i="37"/>
  <c r="C688" i="37"/>
  <c r="D688" i="37"/>
  <c r="B689" i="37"/>
  <c r="G689" i="37" s="1"/>
  <c r="C689" i="37"/>
  <c r="D689" i="37"/>
  <c r="B690" i="37"/>
  <c r="C690" i="37"/>
  <c r="D690" i="37"/>
  <c r="B691" i="37"/>
  <c r="G691" i="37" s="1"/>
  <c r="C691" i="37"/>
  <c r="D691" i="37"/>
  <c r="B692" i="37"/>
  <c r="G692" i="37" s="1"/>
  <c r="C692" i="37"/>
  <c r="D692" i="37"/>
  <c r="B693" i="37"/>
  <c r="G693" i="37" s="1"/>
  <c r="C693" i="37"/>
  <c r="D693" i="37"/>
  <c r="B694" i="37"/>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C700" i="37"/>
  <c r="D700" i="37"/>
  <c r="B701" i="37"/>
  <c r="G701" i="37" s="1"/>
  <c r="C701" i="37"/>
  <c r="D701" i="37"/>
  <c r="B702" i="37"/>
  <c r="G702" i="37" s="1"/>
  <c r="C702" i="37"/>
  <c r="D702" i="37"/>
  <c r="B703" i="37"/>
  <c r="C703" i="37"/>
  <c r="D703" i="37"/>
  <c r="B704" i="37"/>
  <c r="C704" i="37"/>
  <c r="D704" i="37"/>
  <c r="B705" i="37"/>
  <c r="G705" i="37" s="1"/>
  <c r="C705" i="37"/>
  <c r="D705" i="37"/>
  <c r="B706" i="37"/>
  <c r="G706" i="37" s="1"/>
  <c r="C706" i="37"/>
  <c r="D706" i="37"/>
  <c r="B707" i="37"/>
  <c r="C707" i="37"/>
  <c r="D707" i="37"/>
  <c r="B708" i="37"/>
  <c r="C708" i="37"/>
  <c r="D708" i="37"/>
  <c r="B709" i="37"/>
  <c r="G709" i="37" s="1"/>
  <c r="C709" i="37"/>
  <c r="D709" i="37"/>
  <c r="B710" i="37"/>
  <c r="G710" i="37" s="1"/>
  <c r="C710" i="37"/>
  <c r="D710" i="37"/>
  <c r="B711" i="37"/>
  <c r="C711" i="37"/>
  <c r="D711" i="37"/>
  <c r="B712" i="37"/>
  <c r="C712" i="37"/>
  <c r="D712" i="37"/>
  <c r="B713" i="37"/>
  <c r="G713" i="37" s="1"/>
  <c r="C713" i="37"/>
  <c r="D713" i="37"/>
  <c r="B714" i="37"/>
  <c r="G714" i="37" s="1"/>
  <c r="C714" i="37"/>
  <c r="D714" i="37"/>
  <c r="B715" i="37"/>
  <c r="C715" i="37"/>
  <c r="D715" i="37"/>
  <c r="B716" i="37"/>
  <c r="C716" i="37"/>
  <c r="D716" i="37"/>
  <c r="B717" i="37"/>
  <c r="G717" i="37" s="1"/>
  <c r="C717" i="37"/>
  <c r="D717" i="37"/>
  <c r="B718" i="37"/>
  <c r="G718" i="37" s="1"/>
  <c r="C718" i="37"/>
  <c r="D718" i="37"/>
  <c r="B719" i="37"/>
  <c r="C719" i="37"/>
  <c r="D719" i="37"/>
  <c r="B720" i="37"/>
  <c r="C720" i="37"/>
  <c r="D720" i="37"/>
  <c r="B721" i="37"/>
  <c r="G721" i="37" s="1"/>
  <c r="C721" i="37"/>
  <c r="D721" i="37"/>
  <c r="B722" i="37"/>
  <c r="G722" i="37" s="1"/>
  <c r="C722" i="37"/>
  <c r="D722" i="37"/>
  <c r="B723" i="37"/>
  <c r="C723" i="37"/>
  <c r="D723" i="37"/>
  <c r="B724" i="37"/>
  <c r="C724" i="37"/>
  <c r="D724" i="37"/>
  <c r="B725" i="37"/>
  <c r="G725" i="37" s="1"/>
  <c r="C725" i="37"/>
  <c r="D725" i="37"/>
  <c r="B726" i="37"/>
  <c r="G726" i="37" s="1"/>
  <c r="C726" i="37"/>
  <c r="D726" i="37"/>
  <c r="B727" i="37"/>
  <c r="C727" i="37"/>
  <c r="D727" i="37"/>
  <c r="B728" i="37"/>
  <c r="C728" i="37"/>
  <c r="D728" i="37"/>
  <c r="B729" i="37"/>
  <c r="G729" i="37" s="1"/>
  <c r="C729" i="37"/>
  <c r="D729" i="37"/>
  <c r="B730" i="37"/>
  <c r="G730" i="37" s="1"/>
  <c r="C730" i="37"/>
  <c r="D730" i="37"/>
  <c r="B731" i="37"/>
  <c r="C731" i="37"/>
  <c r="D731" i="37"/>
  <c r="B732" i="37"/>
  <c r="C732" i="37"/>
  <c r="D732" i="37"/>
  <c r="B733" i="37"/>
  <c r="G733" i="37" s="1"/>
  <c r="C733" i="37"/>
  <c r="D733" i="37"/>
  <c r="B734" i="37"/>
  <c r="G734" i="37" s="1"/>
  <c r="C734" i="37"/>
  <c r="D734" i="37"/>
  <c r="B735" i="37"/>
  <c r="C735" i="37"/>
  <c r="D735" i="37"/>
  <c r="B736" i="37"/>
  <c r="C736" i="37"/>
  <c r="D736" i="37"/>
  <c r="B737" i="37"/>
  <c r="G737" i="37" s="1"/>
  <c r="C737" i="37"/>
  <c r="D737" i="37"/>
  <c r="B738" i="37"/>
  <c r="G738" i="37" s="1"/>
  <c r="C738" i="37"/>
  <c r="D738" i="37"/>
  <c r="B739" i="37"/>
  <c r="C739" i="37"/>
  <c r="D739" i="37"/>
  <c r="B740" i="37"/>
  <c r="C740" i="37"/>
  <c r="D740" i="37"/>
  <c r="B741" i="37"/>
  <c r="G741" i="37" s="1"/>
  <c r="C741" i="37"/>
  <c r="D741" i="37"/>
  <c r="B742" i="37"/>
  <c r="G742" i="37" s="1"/>
  <c r="C742" i="37"/>
  <c r="D742" i="37"/>
  <c r="B743" i="37"/>
  <c r="C743" i="37"/>
  <c r="D743" i="37"/>
  <c r="B744" i="37"/>
  <c r="C744" i="37"/>
  <c r="D744" i="37"/>
  <c r="B745" i="37"/>
  <c r="G745" i="37" s="1"/>
  <c r="C745" i="37"/>
  <c r="D745" i="37"/>
  <c r="B746" i="37"/>
  <c r="G746" i="37" s="1"/>
  <c r="C746" i="37"/>
  <c r="D746" i="37"/>
  <c r="B747" i="37"/>
  <c r="C747" i="37"/>
  <c r="D747" i="37"/>
  <c r="B748" i="37"/>
  <c r="C748" i="37"/>
  <c r="D748" i="37"/>
  <c r="B749" i="37"/>
  <c r="G749" i="37" s="1"/>
  <c r="C749" i="37"/>
  <c r="D749" i="37"/>
  <c r="B750" i="37"/>
  <c r="G750" i="37" s="1"/>
  <c r="C750" i="37"/>
  <c r="D750" i="37"/>
  <c r="B751" i="37"/>
  <c r="C751" i="37"/>
  <c r="D751" i="37"/>
  <c r="B752" i="37"/>
  <c r="C752" i="37"/>
  <c r="D752" i="37"/>
  <c r="B753" i="37"/>
  <c r="G753" i="37" s="1"/>
  <c r="C753" i="37"/>
  <c r="D753" i="37"/>
  <c r="B754" i="37"/>
  <c r="G754" i="37" s="1"/>
  <c r="C754" i="37"/>
  <c r="D754" i="37"/>
  <c r="B755" i="37"/>
  <c r="C755" i="37"/>
  <c r="D755" i="37"/>
  <c r="B756" i="37"/>
  <c r="C756" i="37"/>
  <c r="D756" i="37"/>
  <c r="B757" i="37"/>
  <c r="G757" i="37" s="1"/>
  <c r="C757" i="37"/>
  <c r="D757" i="37"/>
  <c r="B758" i="37"/>
  <c r="G758" i="37" s="1"/>
  <c r="C758" i="37"/>
  <c r="D758" i="37"/>
  <c r="B759" i="37"/>
  <c r="C759" i="37"/>
  <c r="D759" i="37"/>
  <c r="B760" i="37"/>
  <c r="C760" i="37"/>
  <c r="D760" i="37"/>
  <c r="B761" i="37"/>
  <c r="G761" i="37" s="1"/>
  <c r="C761" i="37"/>
  <c r="D761" i="37"/>
  <c r="B762" i="37"/>
  <c r="G762" i="37" s="1"/>
  <c r="C762" i="37"/>
  <c r="D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C982" i="37"/>
  <c r="H982" i="37" s="1"/>
  <c r="D982" i="37"/>
  <c r="B983" i="37"/>
  <c r="B984" i="37"/>
  <c r="B985" i="37"/>
  <c r="G985" i="37" s="1"/>
  <c r="C985" i="37"/>
  <c r="D985" i="37"/>
  <c r="B986" i="37"/>
  <c r="C986" i="37"/>
  <c r="D986" i="37"/>
  <c r="B987" i="37"/>
  <c r="C987" i="37"/>
  <c r="D987" i="37"/>
  <c r="B988" i="37"/>
  <c r="G988" i="37" s="1"/>
  <c r="C988" i="37"/>
  <c r="D988" i="37"/>
  <c r="B989" i="37"/>
  <c r="G989" i="37" s="1"/>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H997" i="37" s="1"/>
  <c r="B998" i="37"/>
  <c r="C998" i="37"/>
  <c r="D998" i="37"/>
  <c r="B999" i="37"/>
  <c r="C999" i="37"/>
  <c r="D999" i="37"/>
  <c r="B1000" i="37"/>
  <c r="B1001" i="37"/>
  <c r="C1001" i="37"/>
  <c r="G1001" i="37" s="1"/>
  <c r="D1001" i="37"/>
  <c r="B1002" i="37"/>
  <c r="C1002" i="37"/>
  <c r="G1002" i="37" s="1"/>
  <c r="D1002" i="37"/>
  <c r="B1003" i="37"/>
  <c r="C1003" i="37"/>
  <c r="G1003" i="37" s="1"/>
  <c r="D1003" i="37"/>
  <c r="B1004" i="37"/>
  <c r="C1004" i="37"/>
  <c r="G1004" i="37" s="1"/>
  <c r="D1004" i="37"/>
  <c r="B1005" i="37"/>
  <c r="C1005" i="37"/>
  <c r="G1005" i="37" s="1"/>
  <c r="D1005" i="37"/>
  <c r="B1006" i="37"/>
  <c r="B1007" i="37"/>
  <c r="C1007" i="37"/>
  <c r="D1007" i="37"/>
  <c r="H1007" i="37" s="1"/>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H1020" i="37" s="1"/>
  <c r="B1021" i="37"/>
  <c r="C1021" i="37"/>
  <c r="D1021" i="37"/>
  <c r="B1022" i="37"/>
  <c r="C1022" i="37"/>
  <c r="D1022" i="37"/>
  <c r="B1023" i="37"/>
  <c r="B1024" i="37"/>
  <c r="C1024" i="37"/>
  <c r="D1024" i="37"/>
  <c r="G1024" i="37"/>
  <c r="B1025" i="37"/>
  <c r="C1025" i="37"/>
  <c r="G1025" i="37" s="1"/>
  <c r="D1025" i="37"/>
  <c r="B1026" i="37"/>
  <c r="C1026" i="37"/>
  <c r="G1026" i="37" s="1"/>
  <c r="D1026" i="37"/>
  <c r="B1027" i="37"/>
  <c r="B1028" i="37"/>
  <c r="G1028" i="37" s="1"/>
  <c r="C1028" i="37"/>
  <c r="D1028" i="37"/>
  <c r="B1029" i="37"/>
  <c r="G1029" i="37" s="1"/>
  <c r="C1029" i="37"/>
  <c r="D1029" i="37"/>
  <c r="B1030" i="37"/>
  <c r="C1030" i="37"/>
  <c r="D1030" i="37"/>
  <c r="B1031" i="37"/>
  <c r="C1031" i="37"/>
  <c r="D1031" i="37"/>
  <c r="B1032" i="37"/>
  <c r="G1032" i="37" s="1"/>
  <c r="C1032" i="37"/>
  <c r="D1032" i="37"/>
  <c r="B1033" i="37"/>
  <c r="G1033" i="37" s="1"/>
  <c r="C1033" i="37"/>
  <c r="D1033" i="37"/>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B1078" i="37"/>
  <c r="G1078" i="37" s="1"/>
  <c r="C1078" i="37"/>
  <c r="D1078" i="37"/>
  <c r="B1079" i="37"/>
  <c r="G1079" i="37" s="1"/>
  <c r="C1079" i="37"/>
  <c r="D1079" i="37"/>
  <c r="B1080" i="37"/>
  <c r="C1080" i="37"/>
  <c r="D1080" i="37"/>
  <c r="B1081" i="37"/>
  <c r="C1081" i="37"/>
  <c r="D1081" i="37"/>
  <c r="B1082" i="37"/>
  <c r="G1082" i="37" s="1"/>
  <c r="C1082" i="37"/>
  <c r="D1082" i="37"/>
  <c r="B1083" i="37"/>
  <c r="G1083" i="37" s="1"/>
  <c r="C1083" i="37"/>
  <c r="D1083" i="37"/>
  <c r="B1084" i="37"/>
  <c r="C1084" i="37"/>
  <c r="D1084" i="37"/>
  <c r="B1085" i="37"/>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G1113" i="37" s="1"/>
  <c r="C1113" i="37"/>
  <c r="D1113" i="37"/>
  <c r="B1114" i="37"/>
  <c r="G1114" i="37" s="1"/>
  <c r="C1114" i="37"/>
  <c r="D1114" i="37"/>
  <c r="B1115" i="37"/>
  <c r="C1115" i="37"/>
  <c r="D1115" i="37"/>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G1135" i="37" s="1"/>
  <c r="D1135" i="37"/>
  <c r="B1136" i="37"/>
  <c r="C1136" i="37"/>
  <c r="G1136" i="37" s="1"/>
  <c r="D1136" i="37"/>
  <c r="B1137" i="37"/>
  <c r="C1137" i="37"/>
  <c r="D1137" i="37"/>
  <c r="B1138" i="37"/>
  <c r="B1139" i="37"/>
  <c r="B1140" i="37"/>
  <c r="B1141" i="37"/>
  <c r="C1141" i="37"/>
  <c r="H1141" i="37" s="1"/>
  <c r="D1141" i="37"/>
  <c r="B1142" i="37"/>
  <c r="C1142" i="37"/>
  <c r="D1142" i="37"/>
  <c r="H1142" i="37" s="1"/>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G1170" i="37" s="1"/>
  <c r="D1170" i="37"/>
  <c r="B1171" i="37"/>
  <c r="C1171" i="37"/>
  <c r="G1171" i="37" s="1"/>
  <c r="D1171" i="37"/>
  <c r="B1172" i="37"/>
  <c r="C1172" i="37"/>
  <c r="G1172" i="37" s="1"/>
  <c r="D1172" i="37"/>
  <c r="B1173" i="37"/>
  <c r="C1173" i="37"/>
  <c r="G1173" i="37" s="1"/>
  <c r="D1173" i="37"/>
  <c r="B1174" i="37"/>
  <c r="C1174" i="37"/>
  <c r="G1174" i="37" s="1"/>
  <c r="D1174" i="37"/>
  <c r="B1175" i="37"/>
  <c r="C1175" i="37"/>
  <c r="G1175" i="37" s="1"/>
  <c r="D1175" i="37"/>
  <c r="B1176" i="37"/>
  <c r="C1176" i="37"/>
  <c r="G1176" i="37" s="1"/>
  <c r="D1176" i="37"/>
  <c r="B1177" i="37"/>
  <c r="C1177" i="37"/>
  <c r="G1177" i="37" s="1"/>
  <c r="D1177" i="37"/>
  <c r="B1178" i="37"/>
  <c r="C1178" i="37"/>
  <c r="G1178" i="37" s="1"/>
  <c r="D1178" i="37"/>
  <c r="B1179" i="37"/>
  <c r="C1179" i="37"/>
  <c r="G1179" i="37" s="1"/>
  <c r="D1179" i="37"/>
  <c r="B1180" i="37"/>
  <c r="C1180" i="37"/>
  <c r="G1180" i="37" s="1"/>
  <c r="D1180" i="37"/>
  <c r="B1181" i="37"/>
  <c r="C1181" i="37"/>
  <c r="G1181" i="37" s="1"/>
  <c r="D1181" i="37"/>
  <c r="B1182" i="37"/>
  <c r="C1182" i="37"/>
  <c r="G1182" i="37" s="1"/>
  <c r="D1182" i="37"/>
  <c r="B1183" i="37"/>
  <c r="C1183" i="37"/>
  <c r="G1183" i="37" s="1"/>
  <c r="D1183" i="37"/>
  <c r="B1184" i="37"/>
  <c r="C1184" i="37"/>
  <c r="G1184" i="37" s="1"/>
  <c r="D1184" i="37"/>
  <c r="B1185" i="37"/>
  <c r="C1185" i="37"/>
  <c r="G1185" i="37" s="1"/>
  <c r="D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H1203" i="37" s="1"/>
  <c r="D1203" i="37"/>
  <c r="B1204" i="37"/>
  <c r="B1205" i="37"/>
  <c r="C1205" i="37"/>
  <c r="D1205" i="37"/>
  <c r="B1206" i="37"/>
  <c r="C1206" i="37"/>
  <c r="G1206" i="37" s="1"/>
  <c r="D1206" i="37"/>
  <c r="B1207" i="37"/>
  <c r="C1207" i="37"/>
  <c r="D1207" i="37"/>
  <c r="B1208" i="37"/>
  <c r="B1209" i="37"/>
  <c r="C1209" i="37"/>
  <c r="D1209" i="37"/>
  <c r="B1210" i="37"/>
  <c r="C1210" i="37"/>
  <c r="D1210" i="37"/>
  <c r="B1211" i="37"/>
  <c r="G1211" i="37" s="1"/>
  <c r="C1211" i="37"/>
  <c r="D1211" i="37"/>
  <c r="B1212" i="37"/>
  <c r="B1213" i="37"/>
  <c r="C1213" i="37"/>
  <c r="G1213" i="37" s="1"/>
  <c r="D1213" i="37"/>
  <c r="B1214" i="37"/>
  <c r="C1214" i="37"/>
  <c r="D1214" i="37"/>
  <c r="H1214" i="37" s="1"/>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B1345" i="37"/>
  <c r="G1345" i="37" s="1"/>
  <c r="C1345" i="37"/>
  <c r="D1345" i="37"/>
  <c r="B1346" i="37"/>
  <c r="G1346" i="37" s="1"/>
  <c r="C1346" i="37"/>
  <c r="D1346" i="37"/>
  <c r="B1347" i="37"/>
  <c r="G1347" i="37" s="1"/>
  <c r="C1347" i="37"/>
  <c r="D1347" i="37"/>
  <c r="B1348" i="37"/>
  <c r="B1349" i="37"/>
  <c r="C1349" i="37"/>
  <c r="G1349" i="37" s="1"/>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G1384" i="37" s="1"/>
  <c r="B1385" i="37"/>
  <c r="C1385" i="37"/>
  <c r="D1385" i="37"/>
  <c r="G1385" i="37" s="1"/>
  <c r="B1386" i="37"/>
  <c r="C1386" i="37"/>
  <c r="D1386" i="37"/>
  <c r="G1386" i="37" s="1"/>
  <c r="B1387" i="37"/>
  <c r="C1387" i="37"/>
  <c r="D1387" i="37"/>
  <c r="G1387" i="37" s="1"/>
  <c r="B1388" i="37"/>
  <c r="C1388" i="37"/>
  <c r="D1388" i="37"/>
  <c r="G1388" i="37" s="1"/>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G1398" i="37" s="1"/>
  <c r="B1399" i="37"/>
  <c r="C1399" i="37"/>
  <c r="D1399" i="37"/>
  <c r="G1399" i="37" s="1"/>
  <c r="B1400" i="37"/>
  <c r="B1401" i="37"/>
  <c r="G1401" i="37" s="1"/>
  <c r="C1401" i="37"/>
  <c r="D1401" i="37"/>
  <c r="B1402" i="37"/>
  <c r="C1402" i="37"/>
  <c r="D1402" i="37"/>
  <c r="B1403" i="37"/>
  <c r="G1403" i="37" s="1"/>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D1413" i="37"/>
  <c r="G1413" i="37" s="1"/>
  <c r="B1414" i="37"/>
  <c r="C1414" i="37"/>
  <c r="D1414" i="37"/>
  <c r="G1414" i="37" s="1"/>
  <c r="B1415" i="37"/>
  <c r="C1415" i="37"/>
  <c r="D1415" i="37"/>
  <c r="G1415" i="37" s="1"/>
  <c r="B1416" i="37"/>
  <c r="C1416" i="37"/>
  <c r="D1416" i="37"/>
  <c r="G1416" i="37" s="1"/>
  <c r="B1417" i="37"/>
  <c r="C1417" i="37"/>
  <c r="D1417" i="37"/>
  <c r="G1417" i="37" s="1"/>
  <c r="B1418" i="37"/>
  <c r="C1418" i="37"/>
  <c r="D1418" i="37"/>
  <c r="G1418" i="37" s="1"/>
  <c r="B1419" i="37"/>
  <c r="C1419" i="37"/>
  <c r="D1419" i="37"/>
  <c r="G1419" i="37" s="1"/>
  <c r="B1420" i="37"/>
  <c r="C1420" i="37"/>
  <c r="D1420" i="37"/>
  <c r="G1420" i="37" s="1"/>
  <c r="B1421" i="37"/>
  <c r="C1421" i="37"/>
  <c r="D1421" i="37"/>
  <c r="G1421" i="37" s="1"/>
  <c r="B1422" i="37"/>
  <c r="C1422" i="37"/>
  <c r="D1422" i="37"/>
  <c r="G1422" i="37" s="1"/>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G1434" i="37" s="1"/>
  <c r="I1434" i="37" s="1"/>
  <c r="C1434" i="37"/>
  <c r="D1434" i="37"/>
  <c r="B1435" i="37"/>
  <c r="G1435" i="37" s="1"/>
  <c r="I1435" i="37" s="1"/>
  <c r="C1435" i="37"/>
  <c r="D1435" i="37"/>
  <c r="B1436" i="37"/>
  <c r="G1436" i="37" s="1"/>
  <c r="I1436" i="37" s="1"/>
  <c r="C1436" i="37"/>
  <c r="D1436" i="37"/>
  <c r="B1437" i="37"/>
  <c r="G1437" i="37" s="1"/>
  <c r="C1437" i="37"/>
  <c r="D1437" i="37"/>
  <c r="H1437" i="37" s="1"/>
  <c r="B1438" i="37"/>
  <c r="G1438" i="37" s="1"/>
  <c r="I1438" i="37" s="1"/>
  <c r="C1438" i="37"/>
  <c r="D1438" i="37"/>
  <c r="B1439" i="37"/>
  <c r="G1439" i="37" s="1"/>
  <c r="I1439" i="37" s="1"/>
  <c r="C1439" i="37"/>
  <c r="D1439" i="37"/>
  <c r="B1440" i="37"/>
  <c r="G1440" i="37" s="1"/>
  <c r="I1440" i="37" s="1"/>
  <c r="C1440" i="37"/>
  <c r="D1440" i="37"/>
  <c r="B1441" i="37"/>
  <c r="B1442" i="37"/>
  <c r="B1443" i="37"/>
  <c r="G1443" i="37" s="1"/>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G1472" i="37" s="1"/>
  <c r="C1472" i="37"/>
  <c r="H1472" i="37" s="1"/>
  <c r="B1473" i="37"/>
  <c r="C1473" i="37"/>
  <c r="G1473" i="37"/>
  <c r="B1474" i="37"/>
  <c r="C1474" i="37"/>
  <c r="B1475" i="37"/>
  <c r="C1475" i="37"/>
  <c r="H1475" i="37" s="1"/>
  <c r="B1476" i="37"/>
  <c r="G1476" i="37" s="1"/>
  <c r="C1476" i="37"/>
  <c r="H1476" i="37" s="1"/>
  <c r="B1477" i="37"/>
  <c r="C1477" i="37"/>
  <c r="G1477" i="37"/>
  <c r="B1478" i="37"/>
  <c r="C1478" i="37"/>
  <c r="B1479" i="37"/>
  <c r="C1479" i="37"/>
  <c r="H1479" i="37" s="1"/>
  <c r="B1480" i="37"/>
  <c r="B1481" i="37"/>
  <c r="C1481" i="37"/>
  <c r="H1481" i="37" s="1"/>
  <c r="G1481" i="37"/>
  <c r="B1482" i="37"/>
  <c r="C1482" i="37"/>
  <c r="B1483" i="37"/>
  <c r="C1483" i="37"/>
  <c r="H1483" i="37" s="1"/>
  <c r="B1484" i="37"/>
  <c r="C1484" i="37"/>
  <c r="H1484" i="37" s="1"/>
  <c r="B1485" i="37"/>
  <c r="G1485" i="37" s="1"/>
  <c r="C1485" i="37"/>
  <c r="B1486" i="37"/>
  <c r="B1487" i="37"/>
  <c r="G1487" i="37" s="1"/>
  <c r="C1487" i="37"/>
  <c r="B1488" i="37"/>
  <c r="B1489" i="37"/>
  <c r="C1489" i="37"/>
  <c r="H1489" i="37" s="1"/>
  <c r="B1490" i="37"/>
  <c r="C1490" i="37"/>
  <c r="G1490" i="37" s="1"/>
  <c r="B1491" i="37"/>
  <c r="G1491" i="37" s="1"/>
  <c r="C1491" i="37"/>
  <c r="B1492" i="37"/>
  <c r="C1492" i="37"/>
  <c r="H1492" i="37" s="1"/>
  <c r="B1493" i="37"/>
  <c r="G1493" i="37" s="1"/>
  <c r="C1493" i="37"/>
  <c r="B1494" i="37"/>
  <c r="C1494" i="37"/>
  <c r="B1495" i="37"/>
  <c r="G1495" i="37" s="1"/>
  <c r="C1495" i="37"/>
  <c r="B1496" i="37"/>
  <c r="G1496" i="37" s="1"/>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B1507" i="37"/>
  <c r="C1507" i="37"/>
  <c r="B1508" i="37"/>
  <c r="G1508" i="37" s="1"/>
  <c r="C1508" i="37"/>
  <c r="H1508" i="37" s="1"/>
  <c r="B1509" i="37"/>
  <c r="G1509" i="37" s="1"/>
  <c r="C1509" i="37"/>
  <c r="B1510" i="37"/>
  <c r="B1511" i="37"/>
  <c r="B1512" i="37"/>
  <c r="C1512" i="37"/>
  <c r="H1512" i="37" s="1"/>
  <c r="B1513" i="37"/>
  <c r="C1513" i="37"/>
  <c r="H1513" i="37" s="1"/>
  <c r="G1513" i="37"/>
  <c r="B1514" i="37"/>
  <c r="C1514" i="37"/>
  <c r="G1514" i="37" s="1"/>
  <c r="B1515" i="37"/>
  <c r="C1515" i="37"/>
  <c r="H1515" i="37" s="1"/>
  <c r="B1516" i="37"/>
  <c r="B1517" i="37"/>
  <c r="C1517" i="37"/>
  <c r="G1517" i="37" s="1"/>
  <c r="B1518" i="37"/>
  <c r="C1518" i="37"/>
  <c r="G1518" i="37" s="1"/>
  <c r="B1519" i="37"/>
  <c r="C1519" i="37"/>
  <c r="B1520" i="37"/>
  <c r="C1520" i="37"/>
  <c r="H1520" i="37" s="1"/>
  <c r="B1521" i="37"/>
  <c r="B1522" i="37"/>
  <c r="C1522" i="37"/>
  <c r="B1523" i="37"/>
  <c r="C1523" i="37"/>
  <c r="H1523" i="37" s="1"/>
  <c r="B1524" i="37"/>
  <c r="C1524" i="37"/>
  <c r="H1524" i="37" s="1"/>
  <c r="B1525" i="37"/>
  <c r="C1525" i="37"/>
  <c r="H1525" i="37" s="1"/>
  <c r="G1525" i="37"/>
  <c r="B1526" i="37"/>
  <c r="B1527" i="37"/>
  <c r="C1527" i="37"/>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G1538" i="37" s="1"/>
  <c r="B1539" i="37"/>
  <c r="C1539" i="37"/>
  <c r="B1540" i="37"/>
  <c r="C1540" i="37"/>
  <c r="H1540" i="37" s="1"/>
  <c r="B1541" i="37"/>
  <c r="B1542" i="37"/>
  <c r="C1542" i="37"/>
  <c r="B1543" i="37"/>
  <c r="C1543" i="37"/>
  <c r="H1543" i="37" s="1"/>
  <c r="B1544" i="37"/>
  <c r="G1544" i="37" s="1"/>
  <c r="C1544" i="37"/>
  <c r="H1544" i="37" s="1"/>
  <c r="B1545" i="37"/>
  <c r="C1545" i="37"/>
  <c r="H1545" i="37" s="1"/>
  <c r="G1545" i="37"/>
  <c r="B1546" i="37"/>
  <c r="B1547" i="37"/>
  <c r="C1547" i="37"/>
  <c r="B1548" i="37"/>
  <c r="G1548" i="37" s="1"/>
  <c r="C1548" i="37"/>
  <c r="H1548" i="37" s="1"/>
  <c r="B1549" i="37"/>
  <c r="C1549" i="37"/>
  <c r="G1549" i="37"/>
  <c r="B1550" i="37"/>
  <c r="C1550" i="37"/>
  <c r="G1550" i="37" s="1"/>
  <c r="B1551" i="37"/>
  <c r="B1552" i="37"/>
  <c r="G1552" i="37" s="1"/>
  <c r="C1552" i="37"/>
  <c r="H1552" i="37" s="1"/>
  <c r="B1553" i="37"/>
  <c r="C1553" i="37"/>
  <c r="H1553" i="37" s="1"/>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G1561" i="37" s="1"/>
  <c r="C1561" i="37"/>
  <c r="H1561" i="37" s="1"/>
  <c r="Q3" i="3"/>
  <c r="H1549" i="37"/>
  <c r="H1547" i="37"/>
  <c r="H1539" i="37"/>
  <c r="H1537" i="37"/>
  <c r="H1529" i="37"/>
  <c r="H1527" i="37"/>
  <c r="H1519" i="37"/>
  <c r="H1509" i="37"/>
  <c r="H1507" i="37"/>
  <c r="H1501" i="37"/>
  <c r="H1499" i="37"/>
  <c r="H1495" i="37"/>
  <c r="H1493" i="37"/>
  <c r="H1491" i="37"/>
  <c r="H1487" i="37"/>
  <c r="H1485" i="37"/>
  <c r="H1477" i="37"/>
  <c r="H1473" i="37"/>
  <c r="H1467" i="37"/>
  <c r="H1465" i="37"/>
  <c r="H1447" i="37"/>
  <c r="H1445" i="37"/>
  <c r="H1444" i="37"/>
  <c r="H1443" i="37"/>
  <c r="H1440" i="37"/>
  <c r="H1439" i="37"/>
  <c r="H1438" i="37"/>
  <c r="H1436" i="37"/>
  <c r="H1435" i="37"/>
  <c r="H1434" i="37"/>
  <c r="H1432" i="37"/>
  <c r="I1432" i="37"/>
  <c r="H1431" i="37"/>
  <c r="H1430" i="37"/>
  <c r="I1430" i="37" s="1"/>
  <c r="H1429" i="37"/>
  <c r="H1428" i="37"/>
  <c r="I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21" i="37"/>
  <c r="H1218" i="37"/>
  <c r="H1217" i="37"/>
  <c r="H1216" i="37"/>
  <c r="H1215"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19" i="37"/>
  <c r="H1018" i="37"/>
  <c r="H1017" i="37"/>
  <c r="H1015" i="37"/>
  <c r="H1014" i="37"/>
  <c r="H1013" i="37"/>
  <c r="H1011" i="37"/>
  <c r="H1010" i="37"/>
  <c r="H1009" i="37"/>
  <c r="H1008" i="37"/>
  <c r="H1005" i="37"/>
  <c r="H1004" i="37"/>
  <c r="H1003" i="37"/>
  <c r="H1002" i="37"/>
  <c r="H1001" i="37"/>
  <c r="H999" i="37"/>
  <c r="H998" i="37"/>
  <c r="H995" i="37"/>
  <c r="H994" i="37"/>
  <c r="H993"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9" i="37"/>
  <c r="H188" i="37"/>
  <c r="H184" i="37"/>
  <c r="H183" i="37"/>
  <c r="H182" i="37"/>
  <c r="H179" i="37"/>
  <c r="H178" i="37"/>
  <c r="H174" i="37"/>
  <c r="H173" i="37"/>
  <c r="H172" i="37"/>
  <c r="H169" i="37"/>
  <c r="H168" i="37"/>
  <c r="H166" i="37"/>
  <c r="H163" i="37"/>
  <c r="H159" i="37"/>
  <c r="H158" i="37"/>
  <c r="H156" i="37"/>
  <c r="H155" i="37"/>
  <c r="H154" i="37"/>
  <c r="H153" i="37"/>
  <c r="H152" i="37"/>
  <c r="H148" i="37"/>
  <c r="H147" i="37"/>
  <c r="H146" i="37"/>
  <c r="H145" i="37"/>
  <c r="H144" i="37"/>
  <c r="H143" i="37"/>
  <c r="H142" i="37"/>
  <c r="H141" i="37"/>
  <c r="H140" i="37"/>
  <c r="H139" i="37"/>
  <c r="H136" i="37"/>
  <c r="H135"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G27" i="3"/>
  <c r="H27" i="3"/>
  <c r="G28" i="3"/>
  <c r="E28" i="3" s="1"/>
  <c r="B28" i="3" s="1"/>
  <c r="H28" i="3"/>
  <c r="G29" i="3"/>
  <c r="H29" i="3"/>
  <c r="G31" i="3"/>
  <c r="H31" i="3"/>
  <c r="G32" i="3"/>
  <c r="H32" i="3"/>
  <c r="G33" i="3"/>
  <c r="H33" i="3"/>
  <c r="G34" i="3"/>
  <c r="H34" i="3"/>
  <c r="G35" i="3"/>
  <c r="E35" i="3" s="1"/>
  <c r="H35" i="3"/>
  <c r="G36" i="3"/>
  <c r="H36" i="3"/>
  <c r="G37" i="3"/>
  <c r="H37" i="3"/>
  <c r="E37" i="3"/>
  <c r="B37" i="3" s="1"/>
  <c r="G38" i="3"/>
  <c r="E38" i="3" s="1"/>
  <c r="H38" i="3"/>
  <c r="G39" i="3"/>
  <c r="E39" i="3" s="1"/>
  <c r="B39" i="3" s="1"/>
  <c r="H39" i="3"/>
  <c r="G40" i="3"/>
  <c r="H40" i="3"/>
  <c r="G41" i="3"/>
  <c r="E41" i="3" s="1"/>
  <c r="B41" i="3" s="1"/>
  <c r="H41" i="3"/>
  <c r="G42" i="3"/>
  <c r="H42" i="3"/>
  <c r="G43" i="3"/>
  <c r="H43" i="3"/>
  <c r="G44" i="3"/>
  <c r="H44" i="3"/>
  <c r="G45" i="3"/>
  <c r="H45" i="3"/>
  <c r="E45" i="3" s="1"/>
  <c r="B45" i="3" s="1"/>
  <c r="G46" i="3"/>
  <c r="H46" i="3"/>
  <c r="G47" i="3"/>
  <c r="H47" i="3"/>
  <c r="G48" i="3"/>
  <c r="H48" i="3"/>
  <c r="G49" i="3"/>
  <c r="H49" i="3"/>
  <c r="E49" i="3" s="1"/>
  <c r="B49" i="3" s="1"/>
  <c r="G50" i="3"/>
  <c r="H50" i="3"/>
  <c r="E50" i="3"/>
  <c r="G51" i="3"/>
  <c r="E51" i="3" s="1"/>
  <c r="H51" i="3"/>
  <c r="G52" i="3"/>
  <c r="H52" i="3"/>
  <c r="G53" i="3"/>
  <c r="E53" i="3" s="1"/>
  <c r="B53" i="3" s="1"/>
  <c r="H53" i="3"/>
  <c r="G54" i="3"/>
  <c r="E54" i="3" s="1"/>
  <c r="H54" i="3"/>
  <c r="G55" i="3"/>
  <c r="E55" i="3" s="1"/>
  <c r="H55" i="3"/>
  <c r="G56" i="3"/>
  <c r="H56" i="3"/>
  <c r="G57" i="3"/>
  <c r="H57" i="3"/>
  <c r="E57" i="3"/>
  <c r="B57" i="3" s="1"/>
  <c r="G58" i="3"/>
  <c r="H58" i="3"/>
  <c r="E58" i="3" s="1"/>
  <c r="B58" i="3" s="1"/>
  <c r="G59" i="3"/>
  <c r="E59" i="3" s="1"/>
  <c r="H59" i="3"/>
  <c r="G60" i="3"/>
  <c r="H60" i="3"/>
  <c r="G61" i="3"/>
  <c r="E61" i="3" s="1"/>
  <c r="B61" i="3" s="1"/>
  <c r="H61" i="3"/>
  <c r="G62" i="3"/>
  <c r="H62" i="3"/>
  <c r="G63" i="3"/>
  <c r="H63" i="3"/>
  <c r="G64" i="3"/>
  <c r="H64" i="3"/>
  <c r="G65" i="3"/>
  <c r="E65" i="3" s="1"/>
  <c r="B65" i="3" s="1"/>
  <c r="H65" i="3"/>
  <c r="G66" i="3"/>
  <c r="H66" i="3"/>
  <c r="E66" i="3"/>
  <c r="G67" i="3"/>
  <c r="E67" i="3" s="1"/>
  <c r="H67" i="3"/>
  <c r="G68" i="3"/>
  <c r="H68" i="3"/>
  <c r="G69" i="3"/>
  <c r="H69" i="3"/>
  <c r="E69" i="3"/>
  <c r="B69" i="3" s="1"/>
  <c r="G70" i="3"/>
  <c r="E70" i="3" s="1"/>
  <c r="H70" i="3"/>
  <c r="G71" i="3"/>
  <c r="E71" i="3" s="1"/>
  <c r="H71" i="3"/>
  <c r="G72" i="3"/>
  <c r="H72" i="3"/>
  <c r="G73" i="3"/>
  <c r="E73" i="3" s="1"/>
  <c r="B73" i="3" s="1"/>
  <c r="H73" i="3"/>
  <c r="G74" i="3"/>
  <c r="H74" i="3"/>
  <c r="E74" i="3" s="1"/>
  <c r="B74" i="3" s="1"/>
  <c r="G75" i="3"/>
  <c r="E75" i="3" s="1"/>
  <c r="H75" i="3"/>
  <c r="G76" i="3"/>
  <c r="H76" i="3"/>
  <c r="G77" i="3"/>
  <c r="H77" i="3"/>
  <c r="E77" i="3"/>
  <c r="B77" i="3" s="1"/>
  <c r="G78" i="3"/>
  <c r="H78" i="3"/>
  <c r="G79" i="3"/>
  <c r="H79" i="3"/>
  <c r="G80" i="3"/>
  <c r="H80" i="3"/>
  <c r="G81" i="3"/>
  <c r="H81" i="3"/>
  <c r="E81" i="3" s="1"/>
  <c r="B81" i="3" s="1"/>
  <c r="G82" i="3"/>
  <c r="H82" i="3"/>
  <c r="E82" i="3"/>
  <c r="G83" i="3"/>
  <c r="E83" i="3" s="1"/>
  <c r="H83" i="3"/>
  <c r="G84" i="3"/>
  <c r="H84" i="3"/>
  <c r="G85" i="3"/>
  <c r="E85" i="3" s="1"/>
  <c r="B85" i="3" s="1"/>
  <c r="H85" i="3"/>
  <c r="G86" i="3"/>
  <c r="E86" i="3" s="1"/>
  <c r="H86" i="3"/>
  <c r="G87" i="3"/>
  <c r="E87" i="3" s="1"/>
  <c r="H87" i="3"/>
  <c r="G88" i="3"/>
  <c r="E88" i="3" s="1"/>
  <c r="H88" i="3"/>
  <c r="G89" i="3"/>
  <c r="H89" i="3"/>
  <c r="E89" i="3"/>
  <c r="B89" i="3" s="1"/>
  <c r="G90" i="3"/>
  <c r="H90" i="3"/>
  <c r="E90" i="3" s="1"/>
  <c r="B90" i="3" s="1"/>
  <c r="G91" i="3"/>
  <c r="E91" i="3" s="1"/>
  <c r="H91" i="3"/>
  <c r="G92" i="3"/>
  <c r="H92" i="3"/>
  <c r="G93" i="3"/>
  <c r="E93" i="3" s="1"/>
  <c r="B93" i="3" s="1"/>
  <c r="H93" i="3"/>
  <c r="G94" i="3"/>
  <c r="H94" i="3"/>
  <c r="G95" i="3"/>
  <c r="H95" i="3"/>
  <c r="G96" i="3"/>
  <c r="E96" i="3" s="1"/>
  <c r="H96" i="3"/>
  <c r="G97" i="3"/>
  <c r="E97" i="3" s="1"/>
  <c r="B97" i="3" s="1"/>
  <c r="H97" i="3"/>
  <c r="G98" i="3"/>
  <c r="H98" i="3"/>
  <c r="E98" i="3"/>
  <c r="G99" i="3"/>
  <c r="E99" i="3" s="1"/>
  <c r="H99" i="3"/>
  <c r="G100" i="3"/>
  <c r="H100" i="3"/>
  <c r="G101" i="3"/>
  <c r="H101" i="3"/>
  <c r="E101" i="3"/>
  <c r="B101" i="3" s="1"/>
  <c r="G102" i="3"/>
  <c r="E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H110" i="3"/>
  <c r="G111" i="3"/>
  <c r="H111" i="3"/>
  <c r="G112" i="3"/>
  <c r="E112" i="3" s="1"/>
  <c r="H112" i="3"/>
  <c r="G113" i="3"/>
  <c r="H113" i="3"/>
  <c r="E113" i="3" s="1"/>
  <c r="B113" i="3" s="1"/>
  <c r="G114" i="3"/>
  <c r="H114" i="3"/>
  <c r="E114" i="3"/>
  <c r="G115" i="3"/>
  <c r="E115" i="3" s="1"/>
  <c r="H115" i="3"/>
  <c r="G116" i="3"/>
  <c r="H116" i="3"/>
  <c r="G117" i="3"/>
  <c r="E117" i="3" s="1"/>
  <c r="B117" i="3" s="1"/>
  <c r="H117" i="3"/>
  <c r="G118" i="3"/>
  <c r="E118" i="3" s="1"/>
  <c r="H118" i="3"/>
  <c r="G119" i="3"/>
  <c r="E119" i="3" s="1"/>
  <c r="H119" i="3"/>
  <c r="G120" i="3"/>
  <c r="E120" i="3" s="1"/>
  <c r="H120" i="3"/>
  <c r="G121" i="3"/>
  <c r="H121" i="3"/>
  <c r="E121" i="3"/>
  <c r="B121" i="3" s="1"/>
  <c r="G122" i="3"/>
  <c r="E122" i="3" s="1"/>
  <c r="B122" i="3" s="1"/>
  <c r="H122" i="3"/>
  <c r="G123" i="3"/>
  <c r="E123" i="3" s="1"/>
  <c r="H123" i="3"/>
  <c r="G124" i="3"/>
  <c r="H124" i="3"/>
  <c r="G125" i="3"/>
  <c r="E125" i="3" s="1"/>
  <c r="B125" i="3" s="1"/>
  <c r="H125" i="3"/>
  <c r="G126" i="3"/>
  <c r="H126" i="3"/>
  <c r="E126" i="3" s="1"/>
  <c r="B126" i="3" s="1"/>
  <c r="G127" i="3"/>
  <c r="E127" i="3" s="1"/>
  <c r="B127" i="3" s="1"/>
  <c r="H127" i="3"/>
  <c r="G128" i="3"/>
  <c r="E128" i="3" s="1"/>
  <c r="H128" i="3"/>
  <c r="G129" i="3"/>
  <c r="H129" i="3"/>
  <c r="E129" i="3"/>
  <c r="B129" i="3" s="1"/>
  <c r="G130" i="3"/>
  <c r="E130" i="3" s="1"/>
  <c r="B130" i="3" s="1"/>
  <c r="H130" i="3"/>
  <c r="G131" i="3"/>
  <c r="E131" i="3" s="1"/>
  <c r="H131" i="3"/>
  <c r="G132" i="3"/>
  <c r="H132" i="3"/>
  <c r="G133" i="3"/>
  <c r="E133" i="3" s="1"/>
  <c r="B133" i="3" s="1"/>
  <c r="H133" i="3"/>
  <c r="G134" i="3"/>
  <c r="H134" i="3"/>
  <c r="E134" i="3" s="1"/>
  <c r="B134" i="3" s="1"/>
  <c r="G135" i="3"/>
  <c r="E135" i="3" s="1"/>
  <c r="H135" i="3"/>
  <c r="G136" i="3"/>
  <c r="E136" i="3" s="1"/>
  <c r="H136" i="3"/>
  <c r="G137" i="3"/>
  <c r="H137" i="3"/>
  <c r="E137" i="3"/>
  <c r="B137" i="3" s="1"/>
  <c r="G138" i="3"/>
  <c r="E138" i="3" s="1"/>
  <c r="B138" i="3" s="1"/>
  <c r="H138" i="3"/>
  <c r="G140" i="3"/>
  <c r="H140" i="3"/>
  <c r="G141" i="3"/>
  <c r="H141" i="3"/>
  <c r="E141" i="3"/>
  <c r="B141" i="3" s="1"/>
  <c r="G142" i="3"/>
  <c r="E142" i="3" s="1"/>
  <c r="B142" i="3" s="1"/>
  <c r="H142" i="3"/>
  <c r="G143" i="3"/>
  <c r="E143" i="3" s="1"/>
  <c r="H143" i="3"/>
  <c r="G144" i="3"/>
  <c r="E144" i="3" s="1"/>
  <c r="B144" i="3" s="1"/>
  <c r="H144" i="3"/>
  <c r="G145" i="3"/>
  <c r="E145" i="3" s="1"/>
  <c r="B145" i="3" s="1"/>
  <c r="H145" i="3"/>
  <c r="G146" i="3"/>
  <c r="H146" i="3"/>
  <c r="E146" i="3" s="1"/>
  <c r="B146" i="3" s="1"/>
  <c r="G147" i="3"/>
  <c r="E147" i="3" s="1"/>
  <c r="B147" i="3" s="1"/>
  <c r="H147" i="3"/>
  <c r="G148" i="3"/>
  <c r="H148" i="3"/>
  <c r="G149" i="3"/>
  <c r="H149" i="3"/>
  <c r="E149" i="3"/>
  <c r="B149" i="3" s="1"/>
  <c r="G150" i="3"/>
  <c r="E150" i="3" s="1"/>
  <c r="B150" i="3" s="1"/>
  <c r="H150" i="3"/>
  <c r="G151" i="3"/>
  <c r="E151" i="3" s="1"/>
  <c r="H151" i="3"/>
  <c r="G152" i="3"/>
  <c r="E152" i="3" s="1"/>
  <c r="B152" i="3" s="1"/>
  <c r="H152" i="3"/>
  <c r="G153" i="3"/>
  <c r="E153" i="3" s="1"/>
  <c r="B153" i="3" s="1"/>
  <c r="H153" i="3"/>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H265" i="3"/>
  <c r="E265" i="3" s="1"/>
  <c r="B265" i="3" s="1"/>
  <c r="G268" i="3"/>
  <c r="E268" i="3" s="1"/>
  <c r="B268" i="3" s="1"/>
  <c r="H268" i="3"/>
  <c r="G269" i="3"/>
  <c r="H269" i="3"/>
  <c r="E269" i="3" s="1"/>
  <c r="B269" i="3" s="1"/>
  <c r="G270" i="3"/>
  <c r="E270" i="3" s="1"/>
  <c r="H270" i="3"/>
  <c r="G271" i="3"/>
  <c r="H271" i="3"/>
  <c r="G272" i="3"/>
  <c r="E272" i="3" s="1"/>
  <c r="B272" i="3" s="1"/>
  <c r="H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E280" i="3" s="1"/>
  <c r="B280" i="3" s="1"/>
  <c r="H280" i="3"/>
  <c r="G283" i="3"/>
  <c r="E283" i="3" s="1"/>
  <c r="B283" i="3" s="1"/>
  <c r="H283" i="3"/>
  <c r="G285" i="3"/>
  <c r="E285" i="3" s="1"/>
  <c r="H285"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7" i="3" s="1"/>
  <c r="F298" i="3"/>
  <c r="F295" i="3"/>
  <c r="F294" i="3"/>
  <c r="F293" i="3"/>
  <c r="F291" i="3"/>
  <c r="F290" i="3"/>
  <c r="F289" i="3"/>
  <c r="F287" i="3"/>
  <c r="F286" i="3"/>
  <c r="F285" i="3"/>
  <c r="B285" i="3"/>
  <c r="F284" i="3"/>
  <c r="F283" i="3"/>
  <c r="F282" i="3"/>
  <c r="F281" i="3"/>
  <c r="F280" i="3"/>
  <c r="F279" i="3"/>
  <c r="F278" i="3"/>
  <c r="F277" i="3"/>
  <c r="F276" i="3"/>
  <c r="F275" i="3"/>
  <c r="B275" i="3" s="1"/>
  <c r="F274" i="3"/>
  <c r="B274" i="3"/>
  <c r="F273" i="3"/>
  <c r="F272" i="3"/>
  <c r="F271" i="3"/>
  <c r="F270" i="3"/>
  <c r="F269" i="3"/>
  <c r="F268" i="3"/>
  <c r="F267" i="3"/>
  <c r="F266" i="3"/>
  <c r="F265" i="3"/>
  <c r="F264" i="3"/>
  <c r="F263" i="3"/>
  <c r="F262" i="3"/>
  <c r="L260" i="3"/>
  <c r="F260" i="3" s="1"/>
  <c r="L258" i="3"/>
  <c r="F258" i="3" s="1"/>
  <c r="B258" i="3" s="1"/>
  <c r="M258" i="3"/>
  <c r="L257" i="3"/>
  <c r="F257" i="3" s="1"/>
  <c r="B257" i="3" s="1"/>
  <c r="M257" i="3"/>
  <c r="L256" i="3"/>
  <c r="M256" i="3"/>
  <c r="L255" i="3"/>
  <c r="F255" i="3" s="1"/>
  <c r="B255" i="3" s="1"/>
  <c r="M255" i="3"/>
  <c r="L254" i="3"/>
  <c r="M254" i="3"/>
  <c r="F254" i="3" s="1"/>
  <c r="B254" i="3" s="1"/>
  <c r="L253" i="3"/>
  <c r="M253" i="3"/>
  <c r="L252" i="3"/>
  <c r="F252" i="3" s="1"/>
  <c r="B252" i="3" s="1"/>
  <c r="M252" i="3"/>
  <c r="L251" i="3"/>
  <c r="M251" i="3"/>
  <c r="F251" i="3"/>
  <c r="B251" i="3" s="1"/>
  <c r="L250" i="3"/>
  <c r="F250" i="3" s="1"/>
  <c r="B250" i="3" s="1"/>
  <c r="M250" i="3"/>
  <c r="L249" i="3"/>
  <c r="F249" i="3" s="1"/>
  <c r="B249" i="3" s="1"/>
  <c r="M249" i="3"/>
  <c r="L248" i="3"/>
  <c r="F248" i="3" s="1"/>
  <c r="B248" i="3" s="1"/>
  <c r="M248" i="3"/>
  <c r="L247" i="3"/>
  <c r="F247" i="3" s="1"/>
  <c r="B247" i="3" s="1"/>
  <c r="M247" i="3"/>
  <c r="L246" i="3"/>
  <c r="M246" i="3"/>
  <c r="F246" i="3" s="1"/>
  <c r="B246" i="3" s="1"/>
  <c r="L245" i="3"/>
  <c r="F245" i="3" s="1"/>
  <c r="B245" i="3" s="1"/>
  <c r="M245" i="3"/>
  <c r="L244" i="3"/>
  <c r="F244" i="3" s="1"/>
  <c r="B244" i="3" s="1"/>
  <c r="M244" i="3"/>
  <c r="L243" i="3"/>
  <c r="M243" i="3"/>
  <c r="F243" i="3"/>
  <c r="B243" i="3" s="1"/>
  <c r="L242" i="3"/>
  <c r="F242" i="3" s="1"/>
  <c r="B242" i="3" s="1"/>
  <c r="M242" i="3"/>
  <c r="L241" i="3"/>
  <c r="F241" i="3" s="1"/>
  <c r="B241" i="3" s="1"/>
  <c r="M241" i="3"/>
  <c r="L240" i="3"/>
  <c r="F240" i="3" s="1"/>
  <c r="B240" i="3" s="1"/>
  <c r="M240" i="3"/>
  <c r="L239" i="3"/>
  <c r="F239" i="3" s="1"/>
  <c r="B239" i="3" s="1"/>
  <c r="M239" i="3"/>
  <c r="L238" i="3"/>
  <c r="M238" i="3"/>
  <c r="F238" i="3" s="1"/>
  <c r="B238" i="3" s="1"/>
  <c r="L237" i="3"/>
  <c r="F237" i="3" s="1"/>
  <c r="B237" i="3" s="1"/>
  <c r="M237" i="3"/>
  <c r="L236" i="3"/>
  <c r="F236" i="3" s="1"/>
  <c r="B236" i="3" s="1"/>
  <c r="M236" i="3"/>
  <c r="L235" i="3"/>
  <c r="M235" i="3"/>
  <c r="F235" i="3"/>
  <c r="B235" i="3" s="1"/>
  <c r="L234" i="3"/>
  <c r="F234" i="3" s="1"/>
  <c r="B234" i="3" s="1"/>
  <c r="M234" i="3"/>
  <c r="L233" i="3"/>
  <c r="F233" i="3" s="1"/>
  <c r="B233" i="3" s="1"/>
  <c r="M233" i="3"/>
  <c r="L232" i="3"/>
  <c r="F232" i="3" s="1"/>
  <c r="B232" i="3" s="1"/>
  <c r="M232" i="3"/>
  <c r="L231" i="3"/>
  <c r="F231" i="3" s="1"/>
  <c r="B231" i="3" s="1"/>
  <c r="M231" i="3"/>
  <c r="L230" i="3"/>
  <c r="M230" i="3"/>
  <c r="F230" i="3" s="1"/>
  <c r="B230" i="3" s="1"/>
  <c r="L229" i="3"/>
  <c r="F229" i="3" s="1"/>
  <c r="B229" i="3" s="1"/>
  <c r="M229" i="3"/>
  <c r="L228" i="3"/>
  <c r="F228" i="3" s="1"/>
  <c r="B228" i="3" s="1"/>
  <c r="M228" i="3"/>
  <c r="L227" i="3"/>
  <c r="M227" i="3"/>
  <c r="F227" i="3"/>
  <c r="B227" i="3" s="1"/>
  <c r="L226" i="3"/>
  <c r="F226" i="3" s="1"/>
  <c r="B226" i="3" s="1"/>
  <c r="M226" i="3"/>
  <c r="L225" i="3"/>
  <c r="F225" i="3" s="1"/>
  <c r="B225" i="3" s="1"/>
  <c r="M225" i="3"/>
  <c r="L224" i="3"/>
  <c r="F224" i="3" s="1"/>
  <c r="B224" i="3" s="1"/>
  <c r="M224" i="3"/>
  <c r="L223" i="3"/>
  <c r="F223" i="3" s="1"/>
  <c r="B223" i="3" s="1"/>
  <c r="M223" i="3"/>
  <c r="L222" i="3"/>
  <c r="M222" i="3"/>
  <c r="F222" i="3" s="1"/>
  <c r="B222" i="3" s="1"/>
  <c r="L221" i="3"/>
  <c r="F221" i="3" s="1"/>
  <c r="B221" i="3" s="1"/>
  <c r="M221" i="3"/>
  <c r="L220" i="3"/>
  <c r="F220" i="3" s="1"/>
  <c r="B220" i="3" s="1"/>
  <c r="M220" i="3"/>
  <c r="L219" i="3"/>
  <c r="M219" i="3"/>
  <c r="F219" i="3"/>
  <c r="B219" i="3" s="1"/>
  <c r="L218" i="3"/>
  <c r="F218" i="3" s="1"/>
  <c r="B218" i="3" s="1"/>
  <c r="M218" i="3"/>
  <c r="L217" i="3"/>
  <c r="F217" i="3" s="1"/>
  <c r="B217" i="3" s="1"/>
  <c r="M217" i="3"/>
  <c r="L216" i="3"/>
  <c r="F216" i="3" s="1"/>
  <c r="B216" i="3" s="1"/>
  <c r="M216" i="3"/>
  <c r="L215" i="3"/>
  <c r="F215" i="3" s="1"/>
  <c r="B215" i="3" s="1"/>
  <c r="M215" i="3"/>
  <c r="L214" i="3"/>
  <c r="M214" i="3"/>
  <c r="F214" i="3" s="1"/>
  <c r="B214" i="3" s="1"/>
  <c r="L213" i="3"/>
  <c r="F213" i="3" s="1"/>
  <c r="B213" i="3" s="1"/>
  <c r="M213" i="3"/>
  <c r="F212" i="3"/>
  <c r="L210" i="3"/>
  <c r="M210" i="3"/>
  <c r="F210" i="3"/>
  <c r="B210" i="3" s="1"/>
  <c r="L209" i="3"/>
  <c r="F209" i="3" s="1"/>
  <c r="B209" i="3" s="1"/>
  <c r="L208" i="3"/>
  <c r="L207" i="3"/>
  <c r="M207" i="3"/>
  <c r="L206" i="3"/>
  <c r="M206" i="3"/>
  <c r="L205" i="3"/>
  <c r="M205" i="3"/>
  <c r="L204" i="3"/>
  <c r="M204" i="3"/>
  <c r="L203" i="3"/>
  <c r="M203" i="3"/>
  <c r="L202" i="3"/>
  <c r="F202" i="3" s="1"/>
  <c r="B202" i="3" s="1"/>
  <c r="M202" i="3"/>
  <c r="L201" i="3"/>
  <c r="M201" i="3"/>
  <c r="L200" i="3"/>
  <c r="F200" i="3" s="1"/>
  <c r="B200" i="3" s="1"/>
  <c r="M200" i="3"/>
  <c r="L199" i="3"/>
  <c r="M199" i="3"/>
  <c r="B164" i="3"/>
  <c r="B151" i="3"/>
  <c r="B143" i="3"/>
  <c r="B136" i="3"/>
  <c r="B135" i="3"/>
  <c r="B131" i="3"/>
  <c r="B128" i="3"/>
  <c r="B123" i="3"/>
  <c r="B120" i="3"/>
  <c r="B119" i="3"/>
  <c r="B118" i="3"/>
  <c r="B115" i="3"/>
  <c r="B114" i="3"/>
  <c r="B112" i="3"/>
  <c r="B107" i="3"/>
  <c r="B104" i="3"/>
  <c r="B103" i="3"/>
  <c r="B102" i="3"/>
  <c r="B99" i="3"/>
  <c r="B98" i="3"/>
  <c r="B96" i="3"/>
  <c r="B91" i="3"/>
  <c r="B88" i="3"/>
  <c r="B87" i="3"/>
  <c r="B86" i="3"/>
  <c r="B83" i="3"/>
  <c r="B82" i="3"/>
  <c r="B75" i="3"/>
  <c r="B71" i="3"/>
  <c r="B70" i="3"/>
  <c r="B67" i="3"/>
  <c r="B66" i="3"/>
  <c r="B59" i="3"/>
  <c r="B55" i="3"/>
  <c r="B54" i="3"/>
  <c r="B51" i="3"/>
  <c r="B50" i="3"/>
  <c r="B38" i="3"/>
  <c r="B35" i="3"/>
  <c r="B26" i="3"/>
  <c r="L7" i="3"/>
  <c r="F7" i="3" s="1"/>
  <c r="F4" i="3" s="1"/>
  <c r="F261"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D421" i="1"/>
  <c r="C410" i="37" s="1"/>
  <c r="F421" i="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47" i="42"/>
  <c r="F46" i="36"/>
  <c r="F50" i="36"/>
  <c r="F114" i="36"/>
  <c r="F43" i="36"/>
  <c r="F13" i="36"/>
  <c r="F29" i="36"/>
  <c r="F73" i="36"/>
  <c r="F97" i="36"/>
  <c r="E30" i="3" l="1"/>
  <c r="B30" i="3" s="1"/>
  <c r="F201" i="3"/>
  <c r="B201" i="3" s="1"/>
  <c r="G1402" i="37"/>
  <c r="H1517" i="37"/>
  <c r="G1512" i="37"/>
  <c r="G1489" i="37"/>
  <c r="G1444" i="37"/>
  <c r="I1444" i="37" s="1"/>
  <c r="E264" i="3"/>
  <c r="B264" i="3" s="1"/>
  <c r="G1214" i="37"/>
  <c r="E263" i="3"/>
  <c r="B263" i="3" s="1"/>
  <c r="G1142" i="37"/>
  <c r="G1137" i="37"/>
  <c r="G1007" i="37"/>
  <c r="G980" i="37"/>
  <c r="H1225" i="37"/>
  <c r="H1213" i="37"/>
  <c r="F58" i="27"/>
  <c r="G1021" i="37"/>
  <c r="G982" i="37"/>
  <c r="F199" i="3"/>
  <c r="G644" i="37"/>
  <c r="G641" i="37"/>
  <c r="F207" i="3"/>
  <c r="B207" i="3" s="1"/>
  <c r="G190" i="37"/>
  <c r="F208" i="3"/>
  <c r="B208" i="3" s="1"/>
  <c r="G184" i="37"/>
  <c r="F206" i="3"/>
  <c r="B206" i="3" s="1"/>
  <c r="F205" i="3"/>
  <c r="B205" i="3" s="1"/>
  <c r="E43" i="3"/>
  <c r="B43" i="3" s="1"/>
  <c r="E141" i="1"/>
  <c r="D131" i="37" s="1"/>
  <c r="E34" i="3"/>
  <c r="B34" i="3" s="1"/>
  <c r="E33" i="3"/>
  <c r="B33" i="3" s="1"/>
  <c r="G694" i="37"/>
  <c r="G690" i="37"/>
  <c r="G688" i="37"/>
  <c r="G667" i="37"/>
  <c r="G666" i="37"/>
  <c r="G646" i="37"/>
  <c r="E260" i="3"/>
  <c r="H640" i="37"/>
  <c r="G187" i="37"/>
  <c r="F196" i="1"/>
  <c r="G180" i="37"/>
  <c r="E42" i="3"/>
  <c r="B42" i="3" s="1"/>
  <c r="G176" i="37"/>
  <c r="F177" i="1"/>
  <c r="G165" i="37"/>
  <c r="G164" i="37"/>
  <c r="F204" i="3"/>
  <c r="B204" i="3" s="1"/>
  <c r="F161" i="1"/>
  <c r="H134" i="37"/>
  <c r="F138" i="1"/>
  <c r="F135" i="1"/>
  <c r="D134" i="1"/>
  <c r="C124" i="37" s="1"/>
  <c r="H124" i="37" s="1"/>
  <c r="F292" i="3"/>
  <c r="I7" i="3"/>
  <c r="H173" i="3"/>
  <c r="F203" i="3"/>
  <c r="B203" i="3" s="1"/>
  <c r="H41" i="37"/>
  <c r="F96" i="36"/>
  <c r="F125" i="36"/>
  <c r="F35" i="1"/>
  <c r="F109" i="1"/>
  <c r="F130" i="1"/>
  <c r="H328" i="37"/>
  <c r="H304" i="37"/>
  <c r="D147" i="1"/>
  <c r="D13" i="1"/>
  <c r="C3" i="37" s="1"/>
  <c r="H19" i="37"/>
  <c r="D424" i="1"/>
  <c r="D18" i="27"/>
  <c r="C983" i="37" s="1"/>
  <c r="D75" i="27"/>
  <c r="C1040" i="37" s="1"/>
  <c r="D139" i="27"/>
  <c r="C1104" i="37" s="1"/>
  <c r="F236" i="27"/>
  <c r="F247" i="27"/>
  <c r="D254" i="27"/>
  <c r="C1219" i="37" s="1"/>
  <c r="H1295" i="37"/>
  <c r="D13" i="30"/>
  <c r="C1469" i="37" s="1"/>
  <c r="H1469" i="37" s="1"/>
  <c r="E110" i="3"/>
  <c r="B110" i="3" s="1"/>
  <c r="E95" i="3"/>
  <c r="B95" i="3" s="1"/>
  <c r="E78" i="3"/>
  <c r="B78" i="3" s="1"/>
  <c r="E63" i="3"/>
  <c r="B63" i="3" s="1"/>
  <c r="E46" i="3"/>
  <c r="B46" i="3" s="1"/>
  <c r="E31" i="3"/>
  <c r="B31" i="3" s="1"/>
  <c r="F42" i="36"/>
  <c r="F80" i="1"/>
  <c r="F320" i="1"/>
  <c r="F381" i="1"/>
  <c r="F400" i="1"/>
  <c r="F420" i="1"/>
  <c r="F445" i="1"/>
  <c r="F476" i="1"/>
  <c r="F493" i="1"/>
  <c r="E314" i="1"/>
  <c r="D303" i="37" s="1"/>
  <c r="E532" i="1"/>
  <c r="D520" i="37" s="1"/>
  <c r="D647" i="1"/>
  <c r="C635" i="37" s="1"/>
  <c r="D347" i="1"/>
  <c r="C336" i="37" s="1"/>
  <c r="D302" i="1"/>
  <c r="H64" i="37"/>
  <c r="H50" i="37"/>
  <c r="G179" i="3"/>
  <c r="E179" i="3" s="1"/>
  <c r="B179" i="3" s="1"/>
  <c r="D462" i="1"/>
  <c r="H195" i="37"/>
  <c r="H162" i="37"/>
  <c r="G541" i="37"/>
  <c r="E92" i="27"/>
  <c r="D1058" i="37"/>
  <c r="E123" i="27"/>
  <c r="D1088" i="37" s="1"/>
  <c r="E175" i="27"/>
  <c r="H284" i="3" s="1"/>
  <c r="F195" i="27"/>
  <c r="F239" i="27"/>
  <c r="D13" i="33"/>
  <c r="C1425" i="37" s="1"/>
  <c r="D30" i="30"/>
  <c r="C1486" i="37" s="1"/>
  <c r="H1486" i="37" s="1"/>
  <c r="K59" i="42"/>
  <c r="F253" i="3"/>
  <c r="B253" i="3" s="1"/>
  <c r="F256" i="3"/>
  <c r="B256" i="3" s="1"/>
  <c r="K55" i="42"/>
  <c r="F68" i="1"/>
  <c r="F167" i="1"/>
  <c r="F185" i="1"/>
  <c r="F218" i="1"/>
  <c r="F277" i="1"/>
  <c r="F303" i="1"/>
  <c r="F342" i="1"/>
  <c r="F593"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G1389" i="37"/>
  <c r="H1357" i="37"/>
  <c r="H1557" i="37"/>
  <c r="G1557" i="37"/>
  <c r="E111" i="3"/>
  <c r="B111" i="3" s="1"/>
  <c r="E94" i="3"/>
  <c r="B94" i="3" s="1"/>
  <c r="E79" i="3"/>
  <c r="B79" i="3" s="1"/>
  <c r="E62" i="3"/>
  <c r="B62" i="3" s="1"/>
  <c r="E47" i="3"/>
  <c r="B47" i="3" s="1"/>
  <c r="E29" i="3"/>
  <c r="B29" i="3" s="1"/>
  <c r="G1497" i="37"/>
  <c r="B278" i="3"/>
  <c r="B276" i="3"/>
  <c r="B270" i="3"/>
  <c r="I1437" i="37"/>
  <c r="G6" i="3"/>
  <c r="G1559" i="37"/>
  <c r="G1555" i="37"/>
  <c r="G1539" i="37"/>
  <c r="G1535" i="37"/>
  <c r="G1519" i="37"/>
  <c r="G1515" i="37"/>
  <c r="G1507" i="37"/>
  <c r="G1500" i="37"/>
  <c r="G1483" i="37"/>
  <c r="G1479" i="37"/>
  <c r="G1447" i="37"/>
  <c r="G5" i="3"/>
  <c r="E5" i="3" s="1"/>
  <c r="B5" i="3" s="1"/>
  <c r="G1547" i="37"/>
  <c r="G1543" i="37"/>
  <c r="G1534" i="37"/>
  <c r="G1530" i="37"/>
  <c r="G1527" i="37"/>
  <c r="G1523" i="37"/>
  <c r="G1506" i="37"/>
  <c r="G1492" i="37"/>
  <c r="G1482" i="37"/>
  <c r="G1478" i="37"/>
  <c r="G1475" i="37"/>
  <c r="G1367" i="37"/>
  <c r="G1360" i="37"/>
  <c r="G1209" i="37"/>
  <c r="G1115" i="37"/>
  <c r="G1084" i="37"/>
  <c r="G1080" i="37"/>
  <c r="G1030" i="37"/>
  <c r="G986" i="37"/>
  <c r="G1560" i="37"/>
  <c r="G1556" i="37"/>
  <c r="G1542" i="37"/>
  <c r="G1540" i="37"/>
  <c r="G1522" i="37"/>
  <c r="G1502" i="37"/>
  <c r="G1474" i="37"/>
  <c r="G1470" i="37"/>
  <c r="G1468" i="37"/>
  <c r="G1465" i="37"/>
  <c r="G1445" i="37"/>
  <c r="G1368" i="37"/>
  <c r="G1344" i="37"/>
  <c r="G1330" i="37"/>
  <c r="G1326" i="37"/>
  <c r="G1315" i="37"/>
  <c r="G1311" i="37"/>
  <c r="G1290" i="37"/>
  <c r="G1210" i="37"/>
  <c r="G1085" i="37"/>
  <c r="G1081" i="37"/>
  <c r="G1077" i="37"/>
  <c r="G1031" i="37"/>
  <c r="G987" i="37"/>
  <c r="G1494" i="37"/>
  <c r="I1431" i="37"/>
  <c r="I1429" i="37"/>
  <c r="I1427" i="37"/>
  <c r="G1369" i="37"/>
  <c r="G1365"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607" i="37"/>
  <c r="G579" i="37"/>
  <c r="G570" i="37"/>
  <c r="G1109" i="37"/>
  <c r="G1073" i="37"/>
  <c r="G1069" i="37"/>
  <c r="G1065" i="37"/>
  <c r="G1061" i="37"/>
  <c r="G1056" i="37"/>
  <c r="G1052" i="37"/>
  <c r="G1048" i="37"/>
  <c r="G1044" i="37"/>
  <c r="G1019" i="37"/>
  <c r="G998" i="37"/>
  <c r="G994"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759" i="37"/>
  <c r="G755" i="37"/>
  <c r="G751" i="37"/>
  <c r="G747" i="37"/>
  <c r="G743" i="37"/>
  <c r="G739" i="37"/>
  <c r="G735" i="37"/>
  <c r="G731" i="37"/>
  <c r="G727" i="37"/>
  <c r="G723" i="37"/>
  <c r="G719" i="37"/>
  <c r="G715" i="37"/>
  <c r="G711" i="37"/>
  <c r="G707" i="37"/>
  <c r="G703" i="37"/>
  <c r="G605" i="37"/>
  <c r="G760" i="37"/>
  <c r="G756" i="37"/>
  <c r="G752" i="37"/>
  <c r="G748" i="37"/>
  <c r="G744" i="37"/>
  <c r="G740" i="37"/>
  <c r="G736" i="37"/>
  <c r="G732" i="37"/>
  <c r="G728" i="37"/>
  <c r="G724" i="37"/>
  <c r="G720" i="37"/>
  <c r="G716" i="37"/>
  <c r="G712" i="37"/>
  <c r="G708" i="37"/>
  <c r="G704" i="37"/>
  <c r="G700" i="37"/>
  <c r="G609" i="37"/>
  <c r="G586" i="37"/>
  <c r="G545" i="37"/>
  <c r="G533" i="37"/>
  <c r="G525" i="37"/>
  <c r="G515" i="37"/>
  <c r="G503" i="37"/>
  <c r="G499" i="37"/>
  <c r="G485" i="37"/>
  <c r="G477" i="37"/>
  <c r="G471" i="37"/>
  <c r="G435" i="37"/>
  <c r="G401" i="37"/>
  <c r="G332" i="37"/>
  <c r="G307" i="37"/>
  <c r="G288" i="37"/>
  <c r="G221" i="37"/>
  <c r="G209" i="37"/>
  <c r="G207" i="37"/>
  <c r="G203" i="37"/>
  <c r="G193" i="37"/>
  <c r="G189" i="37"/>
  <c r="G183" i="37"/>
  <c r="G179" i="37"/>
  <c r="G159" i="37"/>
  <c r="G35" i="37"/>
  <c r="G10" i="37"/>
  <c r="G6" i="37"/>
  <c r="G610" i="37"/>
  <c r="G587" i="37"/>
  <c r="G555" i="37"/>
  <c r="G542" i="37"/>
  <c r="G530" i="37"/>
  <c r="G522" i="37"/>
  <c r="G504" i="37"/>
  <c r="G252" i="37"/>
  <c r="G236" i="37"/>
  <c r="G588" i="37"/>
  <c r="G582" i="37"/>
  <c r="G556" i="37"/>
  <c r="G531" i="37"/>
  <c r="G483" i="37"/>
  <c r="G465" i="37"/>
  <c r="G444" i="37"/>
  <c r="G440" i="37"/>
  <c r="G437" i="37"/>
  <c r="G403" i="37"/>
  <c r="G329" i="37"/>
  <c r="G326" i="37"/>
  <c r="G314" i="37"/>
  <c r="G310" i="37"/>
  <c r="G305" i="37"/>
  <c r="G286" i="37"/>
  <c r="G264" i="37"/>
  <c r="G253" i="37"/>
  <c r="G249" i="37"/>
  <c r="G237" i="37"/>
  <c r="G211" i="37"/>
  <c r="G191" i="37"/>
  <c r="G185" i="37"/>
  <c r="G181" i="37"/>
  <c r="G177" i="37"/>
  <c r="G117" i="37"/>
  <c r="G113" i="37"/>
  <c r="G12" i="37"/>
  <c r="G8" i="37"/>
  <c r="G118" i="37"/>
  <c r="G114" i="37"/>
  <c r="G561" i="37"/>
  <c r="G543" i="37"/>
  <c r="G523" i="37"/>
  <c r="G505" i="37"/>
  <c r="G501" i="37"/>
  <c r="G479" i="37"/>
  <c r="G453" i="37"/>
  <c r="G293" i="37"/>
  <c r="G276" i="37"/>
  <c r="G245" i="37"/>
  <c r="G230" i="37"/>
  <c r="G218" i="37"/>
  <c r="G204" i="37"/>
  <c r="G174" i="37"/>
  <c r="G170" i="37"/>
  <c r="G160" i="37"/>
  <c r="G154" i="37"/>
  <c r="G126" i="37"/>
  <c r="G122" i="37"/>
  <c r="G111" i="37"/>
  <c r="G103" i="37"/>
  <c r="G97" i="37"/>
  <c r="G93" i="37"/>
  <c r="G81" i="37"/>
  <c r="G77" i="37"/>
  <c r="G43" i="37"/>
  <c r="G39" i="37"/>
  <c r="G29" i="37"/>
  <c r="G16" i="37"/>
  <c r="G480" i="37"/>
  <c r="G468" i="37"/>
  <c r="G458" i="37"/>
  <c r="G443" i="37"/>
  <c r="G439" i="37"/>
  <c r="G384" i="37"/>
  <c r="G382" i="37"/>
  <c r="G376" i="37"/>
  <c r="G374" i="37"/>
  <c r="G368" i="37"/>
  <c r="G364" i="37"/>
  <c r="G358" i="37"/>
  <c r="G354" i="37"/>
  <c r="G350" i="37"/>
  <c r="G334" i="37"/>
  <c r="G324" i="37"/>
  <c r="G316" i="37"/>
  <c r="G312" i="37"/>
  <c r="G294" i="37"/>
  <c r="G277" i="37"/>
  <c r="G246" i="37"/>
  <c r="G231" i="37"/>
  <c r="G219" i="37"/>
  <c r="G205" i="37"/>
  <c r="G201" i="37"/>
  <c r="G171" i="37"/>
  <c r="G155" i="37"/>
  <c r="G127" i="37"/>
  <c r="G123" i="37"/>
  <c r="G108" i="37"/>
  <c r="G104" i="37"/>
  <c r="G100" i="37"/>
  <c r="G98" i="37"/>
  <c r="G94" i="37"/>
  <c r="G88" i="37"/>
  <c r="G82" i="37"/>
  <c r="G78"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H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33" i="37"/>
  <c r="G4" i="37"/>
  <c r="G132" i="37"/>
  <c r="G112" i="37"/>
  <c r="G70" i="37"/>
  <c r="G64" i="37"/>
  <c r="G58" i="37"/>
  <c r="G50" i="37"/>
  <c r="G19" i="37"/>
  <c r="D48" i="30" l="1"/>
  <c r="G1469" i="37"/>
  <c r="D47" i="30"/>
  <c r="G291" i="3" s="1"/>
  <c r="E291" i="3" s="1"/>
  <c r="B291" i="3" s="1"/>
  <c r="F18" i="27"/>
  <c r="D13" i="27"/>
  <c r="C978" i="37" s="1"/>
  <c r="F160" i="1"/>
  <c r="G106" i="37"/>
  <c r="G635" i="37"/>
  <c r="F647" i="1"/>
  <c r="E24" i="3"/>
  <c r="G124" i="37"/>
  <c r="F134" i="1"/>
  <c r="I1450" i="37"/>
  <c r="I1460" i="37"/>
  <c r="E531" i="1"/>
  <c r="E163" i="3"/>
  <c r="B163" i="3" s="1"/>
  <c r="I1448" i="37"/>
  <c r="I1455" i="37"/>
  <c r="I1464" i="37"/>
  <c r="G1049" i="37"/>
  <c r="H635" i="37"/>
  <c r="C137" i="37"/>
  <c r="F147" i="1"/>
  <c r="H1104" i="37"/>
  <c r="C291" i="37"/>
  <c r="F302" i="1"/>
  <c r="C412" i="37"/>
  <c r="F424"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C222" i="37"/>
  <c r="F232" i="1"/>
  <c r="C1457" i="37"/>
  <c r="J54" i="42"/>
  <c r="G585" i="37"/>
  <c r="H585" i="37"/>
  <c r="G1168" i="37"/>
  <c r="H1168" i="37"/>
  <c r="E74" i="27"/>
  <c r="G616" i="37"/>
  <c r="H616" i="37"/>
  <c r="K57" i="42" l="1"/>
  <c r="J43" i="42"/>
  <c r="H150" i="37"/>
  <c r="G295" i="3"/>
  <c r="E295" i="3" s="1"/>
  <c r="B295" i="3" s="1"/>
  <c r="G1116" i="37"/>
  <c r="H137" i="37"/>
  <c r="G13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<sst xmlns="http://schemas.openxmlformats.org/spreadsheetml/2006/main" count="4758" uniqueCount="4301">
  <si>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</si>
  <si>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</si>
  <si>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</si>
  <si>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</si>
  <si>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</si>
  <si>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</si>
  <si>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</si>
  <si>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</si>
  <si>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</si>
  <si>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</si>
  <si>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</si>
  <si>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</si>
  <si>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</si>
  <si>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</si>
  <si>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</si>
  <si>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</si>
  <si>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</si>
  <si>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</si>
  <si>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</si>
  <si>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</si>
  <si>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</si>
  <si>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</si>
  <si>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</si>
  <si>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</si>
  <si>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</si>
  <si>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</si>
  <si>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</si>
  <si>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</si>
  <si>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</si>
  <si>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</si>
  <si>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</si>
  <si>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</si>
  <si>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</si>
  <si>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</si>
  <si>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</si>
  <si>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</si>
  <si>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</si>
  <si>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</si>
  <si>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</si>
  <si>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</si>
  <si>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</si>
  <si>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</si>
  <si>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</si>
  <si>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</si>
  <si>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</si>
  <si>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</si>
  <si>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</si>
  <si>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</si>
  <si>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</si>
  <si>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</si>
  <si>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</si>
  <si>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</si>
  <si>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</si>
  <si>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</si>
  <si>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</si>
  <si>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</si>
  <si>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</si>
  <si>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</si>
  <si>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</si>
  <si>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</si>
  <si>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</si>
  <si>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</si>
  <si>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</si>
  <si>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</si>
  <si>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</si>
  <si>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</si>
  <si>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</si>
  <si>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</si>
  <si>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</si>
  <si>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</si>
  <si>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</si>
  <si>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</si>
  <si>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</si>
  <si>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</si>
  <si>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</si>
  <si>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</si>
  <si>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</si>
  <si>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</si>
  <si>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</si>
  <si>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</si>
  <si>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</si>
  <si>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</si>
  <si>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</si>
  <si>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</si>
  <si>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</si>
  <si>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</si>
  <si>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</si>
  <si>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</si>
  <si>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</si>
  <si>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</si>
  <si>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</si>
  <si>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</si>
  <si>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</si>
  <si>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</si>
  <si>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</si>
  <si>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</si>
  <si>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</si>
  <si>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</si>
  <si>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</si>
  <si>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</si>
  <si>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</si>
  <si>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</si>
  <si>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</si>
  <si>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</si>
  <si>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</si>
  <si>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</si>
  <si>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</si>
  <si>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</si>
  <si>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</si>
  <si>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</si>
  <si>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</si>
  <si>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</si>
  <si>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</si>
  <si>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</si>
  <si>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</si>
  <si>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</si>
  <si>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</si>
  <si>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</si>
  <si>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</si>
  <si>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</si>
  <si>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</si>
  <si>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</si>
  <si>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</si>
  <si>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</si>
  <si>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</si>
  <si>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</si>
  <si>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</si>
  <si>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</si>
  <si>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</si>
  <si>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</si>
  <si>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</si>
  <si>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</si>
  <si>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</si>
  <si>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</si>
  <si>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</si>
  <si>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</si>
  <si>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</si>
  <si>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</si>
  <si>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</si>
  <si>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</si>
  <si>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</si>
  <si>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</si>
  <si>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</si>
  <si>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</si>
  <si>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</si>
  <si>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</si>
  <si>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</si>
  <si>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</si>
  <si>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</si>
  <si>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</si>
  <si>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</si>
  <si>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</si>
  <si>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</si>
  <si>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</si>
  <si>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</si>
  <si>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</si>
  <si>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</si>
  <si>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</si>
  <si>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</si>
  <si>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</si>
  <si>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</si>
  <si>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</si>
  <si>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</si>
  <si>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</si>
  <si>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</si>
  <si>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</si>
  <si>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</si>
  <si>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</si>
  <si>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</si>
  <si>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</si>
  <si>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</si>
  <si>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</si>
  <si>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</si>
  <si>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</si>
  <si>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</si>
  <si>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</si>
  <si>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</si>
  <si>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</si>
  <si>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</si>
  <si>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</si>
  <si>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</si>
  <si>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</si>
  <si>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</si>
  <si>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</si>
  <si>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</si>
  <si>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</si>
  <si>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</si>
  <si>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</si>
  <si>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</si>
  <si>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</si>
  <si>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</si>
  <si>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</si>
  <si>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</si>
  <si>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</si>
  <si>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</si>
  <si>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</si>
  <si>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</si>
  <si>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</si>
  <si>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</si>
  <si>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</si>
  <si>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</si>
  <si>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</si>
  <si>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</si>
  <si>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</si>
  <si>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</si>
  <si>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</si>
  <si>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</si>
  <si>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</si>
  <si>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</si>
  <si>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</si>
  <si>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</si>
  <si>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</si>
  <si>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</si>
  <si>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</si>
  <si>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</si>
  <si>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</si>
  <si>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</si>
  <si>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</si>
  <si>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</si>
  <si>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</si>
  <si>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</si>
  <si>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</si>
  <si>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</si>
  <si>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</si>
  <si>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</si>
  <si>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</si>
  <si>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</si>
  <si>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</si>
  <si>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</si>
  <si>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</si>
  <si>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</si>
  <si>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</si>
  <si>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</si>
  <si>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</si>
  <si>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</si>
  <si>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</si>
  <si>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</si>
  <si>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</si>
  <si>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</si>
  <si>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</si>
  <si>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</si>
  <si>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</si>
  <si>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</si>
  <si>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</si>
  <si>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</si>
  <si>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</si>
  <si>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</si>
  <si>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</si>
  <si>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</si>
  <si>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</si>
  <si>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</si>
  <si>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</si>
  <si>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</si>
  <si>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</si>
  <si>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</si>
  <si>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</si>
  <si>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</si>
  <si>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</si>
  <si>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</si>
  <si>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</si>
  <si>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</si>
  <si>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</si>
  <si>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</si>
  <si>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</si>
  <si>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</si>
  <si>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</si>
  <si>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</si>
  <si>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</si>
  <si>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</si>
  <si>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</si>
  <si>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</si>
  <si>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</si>
  <si>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</si>
  <si>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</si>
  <si>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</si>
  <si>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</si>
  <si>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</si>
  <si>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</si>
  <si>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</si>
  <si>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</si>
  <si>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</si>
  <si>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</si>
  <si>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</si>
  <si>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</si>
  <si>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</si>
  <si>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</si>
  <si>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</si>
  <si>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</si>
  <si>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</si>
  <si>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</si>
  <si>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</si>
  <si>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</si>
  <si>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</si>
  <si>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</si>
  <si>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</si>
  <si>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</si>
  <si>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</si>
  <si>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</si>
  <si>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</si>
  <si>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</si>
  <si>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</si>
  <si>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</si>
  <si>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</si>
  <si>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</si>
  <si>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</si>
  <si>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</si>
  <si>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</si>
  <si>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</si>
  <si>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</si>
  <si>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</si>
  <si>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</si>
  <si>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</si>
  <si>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</si>
  <si>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</si>
  <si>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</si>
  <si>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</si>
  <si>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</si>
  <si>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</si>
  <si>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</si>
  <si>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</si>
  <si>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</si>
  <si>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</si>
  <si>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</si>
  <si>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</si>
  <si>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</si>
  <si>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</si>
  <si>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</si>
  <si>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</si>
  <si>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</si>
  <si>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</si>
  <si>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</si>
  <si>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</si>
  <si>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</si>
  <si>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</si>
  <si>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</si>
  <si>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</si>
  <si>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</si>
  <si>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</si>
  <si>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</si>
  <si>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</si>
  <si>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</si>
  <si>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</si>
  <si>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</si>
  <si>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</si>
  <si>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</si>
  <si>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</si>
  <si>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</si>
  <si>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</si>
  <si>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</si>
  <si>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</si>
  <si>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</si>
  <si>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</si>
  <si>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</si>
  <si>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</si>
  <si>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</si>
  <si>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</si>
  <si>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</si>
  <si>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</si>
  <si>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</si>
  <si>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</si>
  <si>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</si>
  <si>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</si>
  <si>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</si>
  <si>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</si>
  <si>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</si>
  <si>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</si>
  <si>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</si>
  <si>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</si>
  <si>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</si>
  <si>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</si>
  <si>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</si>
  <si>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</si>
  <si>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</si>
  <si>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</si>
  <si>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</si>
  <si>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</si>
  <si>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</si>
  <si>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</si>
  <si>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</si>
  <si>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</si>
  <si>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</si>
  <si>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</si>
  <si>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</si>
  <si>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</si>
  <si>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</si>
  <si>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</si>
  <si>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</si>
  <si>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</si>
  <si>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</si>
  <si>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</si>
  <si>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</si>
  <si>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</si>
  <si>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</si>
  <si>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</si>
  <si>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</si>
  <si>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</si>
  <si>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</si>
  <si>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</si>
  <si>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</si>
  <si>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</si>
  <si>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</si>
  <si>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</si>
  <si>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</si>
  <si>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</si>
  <si>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</si>
  <si>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</si>
  <si>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</si>
  <si>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</si>
  <si>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</si>
  <si>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</si>
  <si>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</si>
  <si>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</si>
  <si>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</si>
  <si>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</si>
  <si>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</si>
  <si>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</si>
  <si>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</si>
  <si>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</si>
  <si>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</si>
  <si>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</si>
  <si>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</si>
  <si>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</si>
  <si>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</si>
  <si>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</si>
  <si>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</si>
  <si>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</si>
  <si>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</si>
  <si>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</si>
  <si>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</si>
  <si>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</si>
  <si>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</si>
  <si>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</si>
  <si>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</si>
  <si>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</si>
  <si>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</si>
  <si>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</si>
  <si>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</si>
  <si>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</si>
  <si>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</si>
  <si>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</si>
  <si>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</si>
  <si>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</si>
  <si>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</si>
  <si>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</si>
  <si>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</si>
  <si>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</si>
  <si>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</si>
  <si>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</si>
  <si>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</si>
  <si>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</si>
  <si>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</si>
  <si>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</si>
  <si>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</si>
  <si>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</si>
  <si>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</si>
  <si>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</si>
  <si>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</si>
  <si>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</si>
  <si>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</si>
  <si>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</si>
  <si>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</si>
  <si>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</si>
  <si>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</si>
  <si>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</si>
  <si>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</si>
  <si>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</si>
  <si>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</si>
  <si>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</si>
  <si>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</si>
  <si>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</si>
  <si>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</si>
  <si>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</si>
  <si>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</si>
  <si>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</si>
  <si>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</si>
  <si>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</si>
  <si>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</si>
  <si>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</si>
  <si>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</si>
  <si>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</si>
  <si>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</si>
  <si>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</si>
  <si>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</si>
  <si>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</si>
  <si>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</si>
  <si>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</si>
  <si>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</si>
  <si>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</si>
  <si>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</si>
  <si>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</si>
  <si>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</si>
  <si>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</si>
  <si>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</si>
  <si>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</si>
  <si>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</si>
  <si>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</si>
  <si>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</si>
  <si>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</si>
  <si>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</si>
  <si>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</si>
  <si>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</si>
  <si>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</si>
  <si>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</si>
  <si>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</si>
  <si>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</si>
  <si>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</si>
  <si>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</si>
  <si>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</si>
  <si>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</si>
  <si>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</si>
  <si>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</si>
  <si>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</si>
  <si>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</si>
  <si>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</si>
  <si>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</si>
  <si>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</si>
  <si>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</si>
  <si>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</si>
  <si>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</si>
  <si>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</si>
  <si>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</si>
  <si>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</si>
  <si>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</si>
  <si>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</si>
  <si>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</si>
  <si>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</si>
  <si>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</si>
  <si>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</si>
  <si>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</si>
  <si>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</si>
  <si>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</si>
  <si>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</si>
  <si>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</si>
  <si>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</si>
  <si>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</si>
  <si>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</si>
  <si>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</si>
  <si>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</si>
  <si>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</si>
  <si>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</si>
  <si>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</si>
  <si>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</si>
  <si>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</si>
  <si>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</si>
  <si>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</si>
  <si>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</si>
  <si>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</si>
  <si>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</si>
  <si>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</si>
  <si>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</si>
  <si>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</si>
  <si>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</si>
  <si>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</si>
  <si>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</si>
  <si>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</si>
  <si>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</si>
  <si>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</si>
  <si>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</si>
  <si>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</si>
  <si>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</si>
  <si>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</si>
  <si>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</si>
  <si>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</si>
  <si>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</si>
  <si>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</si>
  <si>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</si>
  <si>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</si>
  <si>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</si>
  <si>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</si>
  <si>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</si>
  <si>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</si>
  <si>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</si>
  <si>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</si>
  <si>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</si>
  <si>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</si>
  <si>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</si>
  <si>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</si>
  <si>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</si>
  <si>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</si>
  <si>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</si>
  <si>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</si>
  <si>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</si>
  <si>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</si>
  <si>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</si>
  <si>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</si>
  <si>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</si>
  <si>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</si>
  <si>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</si>
  <si>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</si>
  <si>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</si>
  <si>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</si>
  <si>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</si>
  <si>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</si>
  <si>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</si>
  <si>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</si>
  <si>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</si>
  <si>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</si>
  <si>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</si>
  <si>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</si>
  <si>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</si>
  <si>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</si>
  <si>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</si>
  <si>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</si>
  <si>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</si>
  <si>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</si>
  <si>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</si>
  <si>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</si>
  <si>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</si>
  <si>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</si>
  <si>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</si>
  <si>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</si>
  <si>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</si>
  <si>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</si>
  <si>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</si>
  <si>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</si>
  <si>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</si>
  <si>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</si>
  <si>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</si>
  <si>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</si>
  <si>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</si>
  <si>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</si>
  <si>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</si>
  <si>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</si>
  <si>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</si>
  <si>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</si>
  <si>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</si>
  <si>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</si>
  <si>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</si>
  <si>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</si>
  <si>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</si>
  <si>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</si>
  <si>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</si>
  <si>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</si>
  <si>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</si>
  <si>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</si>
  <si>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</si>
  <si>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</si>
  <si>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</si>
  <si>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</si>
  <si>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</si>
  <si>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</si>
  <si>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</si>
  <si>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</si>
  <si>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</si>
  <si>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</si>
  <si>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</si>
  <si>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</si>
  <si>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</si>
  <si>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</si>
  <si>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</si>
  <si>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</si>
  <si>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</si>
  <si>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</si>
  <si>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</si>
  <si>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</si>
  <si>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</si>
  <si>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</si>
  <si>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</si>
  <si>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</si>
  <si>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</si>
  <si>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</si>
  <si>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</si>
  <si>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</si>
  <si>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</si>
  <si>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</si>
  <si>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</si>
  <si>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</si>
  <si>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</si>
  <si>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</si>
  <si>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</si>
  <si>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</si>
  <si>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</si>
  <si>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</si>
  <si>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</si>
  <si>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</si>
  <si>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</si>
  <si>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</si>
  <si>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</si>
  <si>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</si>
  <si>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</si>
  <si>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</si>
  <si>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</si>
  <si>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</si>
  <si>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</si>
  <si>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</si>
  <si>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</si>
  <si>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</si>
  <si>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</si>
  <si>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</si>
  <si>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</si>
  <si>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</si>
  <si>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</si>
  <si>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</si>
  <si>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</si>
  <si>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</si>
  <si>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</si>
  <si>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</si>
  <si>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</si>
  <si>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</si>
  <si>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</si>
  <si>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</si>
  <si>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</si>
  <si>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</si>
  <si>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</si>
  <si>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</si>
  <si>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</si>
  <si>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</si>
  <si>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</si>
  <si>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</si>
  <si>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</si>
  <si>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</si>
  <si>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</si>
  <si>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</si>
  <si>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</si>
  <si>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</si>
  <si>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</si>
  <si>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</si>
  <si>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</si>
  <si>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</si>
  <si>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</si>
  <si>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</si>
  <si>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</si>
  <si>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</si>
  <si>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</si>
  <si>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</si>
  <si>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</si>
  <si>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</si>
  <si>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</si>
  <si>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</si>
  <si>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</si>
  <si>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</si>
  <si>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</si>
  <si>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</si>
  <si>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</si>
  <si>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</si>
  <si>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</si>
  <si>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</si>
  <si>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</si>
  <si>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</si>
  <si>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</si>
  <si>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</si>
  <si>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</si>
  <si>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</si>
  <si>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</si>
  <si>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</si>
  <si>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</si>
  <si>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</si>
  <si>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</si>
  <si>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</si>
  <si>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</si>
  <si>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</si>
  <si>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</si>
  <si>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</si>
  <si>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</si>
  <si>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</si>
  <si>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</si>
  <si>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</si>
  <si>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</si>
  <si>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</si>
  <si>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</si>
  <si>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</si>
  <si>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</si>
  <si>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</si>
  <si>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</si>
  <si>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</si>
  <si>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</si>
  <si>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</si>
  <si>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</si>
  <si>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</si>
  <si>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</si>
  <si>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</si>
  <si>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</si>
  <si>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</si>
  <si>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</si>
  <si>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</si>
  <si>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</si>
  <si>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</si>
  <si>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</si>
  <si>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</si>
  <si>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</si>
  <si>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</si>
  <si>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</si>
  <si>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</si>
  <si>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</si>
  <si>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</si>
  <si>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</si>
  <si>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</si>
  <si>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</si>
  <si>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</si>
  <si>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</si>
  <si>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</si>
  <si>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</si>
  <si>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</si>
  <si>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</si>
  <si>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</si>
  <si>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</si>
  <si>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</si>
  <si>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</si>
  <si>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</si>
  <si>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</si>
  <si>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</si>
  <si>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</si>
  <si>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</si>
  <si>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</si>
  <si>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</si>
  <si>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</si>
  <si>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</si>
  <si>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</si>
  <si>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</si>
  <si>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</si>
  <si>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</si>
  <si>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</si>
  <si>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</si>
  <si>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</si>
  <si>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</si>
  <si>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</si>
  <si>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</si>
  <si>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</si>
  <si>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</si>
  <si>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</si>
  <si>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</si>
  <si>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</si>
  <si>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</si>
  <si>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</si>
  <si>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</si>
  <si>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</si>
  <si>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</si>
  <si>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</si>
  <si>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</si>
  <si>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</si>
  <si>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</si>
  <si>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</si>
  <si>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</si>
  <si>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</si>
  <si>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</si>
  <si>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</si>
  <si>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</si>
  <si>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</si>
  <si>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</si>
  <si>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</si>
  <si>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</si>
  <si>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</si>
  <si>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</si>
  <si>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</si>
  <si>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</si>
  <si>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</si>
  <si>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</si>
  <si>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</si>
  <si>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</si>
  <si>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</si>
  <si>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</si>
  <si>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</si>
  <si>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</si>
  <si>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</si>
  <si>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</si>
  <si>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</si>
  <si>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</si>
  <si>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</si>
  <si>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</si>
  <si>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</si>
  <si>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</si>
  <si>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</si>
  <si>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</si>
  <si>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</si>
  <si>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</si>
  <si>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</si>
  <si>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</si>
  <si>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</si>
  <si>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</si>
  <si>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</si>
  <si>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</si>
  <si>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</si>
  <si>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</si>
  <si>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</si>
  <si>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</si>
  <si>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</si>
  <si>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</si>
  <si>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</si>
  <si>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</si>
  <si>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</si>
  <si>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</si>
  <si>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</si>
  <si>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</si>
  <si>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</si>
  <si>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</si>
  <si>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</si>
  <si>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</si>
  <si>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</si>
  <si>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</si>
  <si>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</si>
  <si>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</si>
  <si>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</si>
  <si>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</si>
  <si>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</si>
  <si>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</si>
  <si>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</si>
  <si>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</si>
  <si>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</si>
  <si>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</si>
  <si>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</si>
  <si>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</si>
  <si>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</si>
  <si>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</si>
  <si>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</si>
  <si>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</si>
  <si>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</si>
  <si>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</si>
  <si>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</si>
  <si>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</si>
  <si>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</si>
  <si>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</si>
  <si>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</si>
  <si>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</si>
  <si>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</si>
  <si>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</si>
  <si>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</si>
  <si>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</si>
  <si>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</si>
  <si>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</si>
  <si>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</si>
  <si>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</si>
  <si>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</si>
  <si>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</si>
  <si>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</si>
  <si>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</si>
  <si>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</si>
  <si>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</si>
  <si>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</si>
  <si>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</si>
  <si>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</si>
  <si>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</si>
  <si>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</si>
  <si>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</si>
  <si>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</si>
  <si>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</si>
  <si>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</si>
  <si>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</si>
  <si>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</si>
  <si>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</si>
  <si>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</si>
  <si>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</si>
  <si>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</si>
  <si>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</si>
  <si>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</si>
  <si>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</si>
  <si>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</si>
  <si>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</si>
  <si>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</si>
  <si>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</si>
  <si>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</si>
  <si>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</si>
  <si>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</si>
  <si>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</si>
  <si>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</si>
  <si>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</si>
  <si>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</si>
  <si>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</si>
  <si>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</si>
  <si>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</si>
  <si>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</si>
  <si>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</si>
  <si>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</si>
  <si>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</si>
  <si>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</si>
  <si>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</si>
  <si>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</si>
  <si>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</si>
  <si>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</si>
  <si>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</si>
  <si>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</si>
  <si>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</si>
  <si>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</si>
  <si>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</si>
  <si>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</si>
  <si>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</si>
  <si>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</si>
  <si>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</si>
  <si>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</si>
  <si>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</si>
  <si>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</si>
  <si>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</si>
  <si>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</si>
  <si>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</si>
  <si>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</si>
  <si>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</si>
  <si>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</si>
  <si>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</si>
  <si>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</si>
  <si>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</si>
  <si>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</si>
  <si>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</si>
  <si>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</si>
  <si>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</si>
  <si>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</si>
  <si>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</si>
  <si>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</si>
  <si>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</si>
  <si>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</si>
  <si>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</si>
  <si>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</si>
  <si>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</si>
  <si>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</si>
  <si>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</si>
  <si>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</si>
  <si>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</si>
  <si>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</si>
  <si>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</si>
  <si>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</si>
  <si>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</si>
  <si>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</si>
  <si>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</si>
  <si>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</si>
  <si>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</si>
  <si>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</si>
  <si>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</si>
  <si>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</si>
  <si>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</si>
  <si>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</si>
  <si>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</si>
  <si>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</si>
  <si>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</si>
  <si>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</si>
  <si>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</si>
  <si>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</si>
  <si>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</si>
  <si>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</si>
  <si>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</si>
  <si>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</si>
  <si>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</si>
  <si>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</si>
  <si>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</si>
  <si>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</si>
  <si>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</si>
  <si>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</si>
  <si>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</si>
  <si>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</si>
  <si>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</si>
  <si>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</si>
  <si>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</si>
  <si>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</si>
  <si>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</si>
  <si>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</si>
  <si>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</si>
  <si>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</si>
  <si>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</si>
  <si>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</si>
  <si>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</si>
  <si>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</si>
  <si>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</si>
  <si>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</si>
  <si>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</si>
  <si>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</si>
  <si>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</si>
  <si>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</si>
  <si>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</si>
  <si>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</si>
  <si>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</si>
  <si>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</si>
  <si>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</si>
  <si>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</si>
  <si>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</si>
  <si>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</si>
  <si>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</si>
  <si>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</si>
  <si>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</si>
  <si>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</si>
  <si>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</si>
  <si>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</si>
  <si>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</si>
  <si>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</si>
  <si>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</si>
  <si>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</si>
  <si>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</si>
  <si>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</si>
  <si>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</si>
  <si>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</si>
  <si>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</si>
  <si>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</si>
  <si>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</si>
  <si>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</si>
  <si>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</si>
  <si>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</si>
  <si>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</si>
  <si>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</si>
  <si>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</si>
  <si>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</si>
  <si>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</si>
  <si>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</si>
  <si>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</si>
  <si>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</si>
  <si>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</si>
  <si>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</si>
  <si>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</si>
  <si>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</si>
  <si>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</si>
  <si>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</si>
  <si>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</si>
  <si>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</si>
  <si>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</si>
  <si>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</si>
  <si>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</si>
  <si>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</si>
  <si>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</si>
  <si>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</si>
  <si>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</si>
  <si>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</si>
  <si>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</si>
  <si>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</si>
  <si>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</si>
  <si>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</si>
  <si>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</si>
  <si>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</si>
  <si>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</si>
  <si>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</si>
  <si>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</si>
  <si>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</si>
  <si>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</si>
  <si>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</si>
  <si>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</si>
  <si>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</si>
  <si>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</si>
  <si>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</si>
  <si>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</si>
  <si>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</si>
  <si>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</si>
  <si>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</si>
  <si>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</si>
  <si>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</si>
  <si>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</si>
  <si>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</si>
  <si>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</si>
  <si>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</si>
  <si>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</si>
  <si>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</si>
  <si>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</si>
  <si>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</si>
  <si>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</si>
  <si>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</si>
  <si>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</si>
  <si>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</si>
  <si>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</si>
  <si>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</si>
  <si>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</si>
  <si>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</si>
  <si>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</si>
  <si>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</si>
  <si>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</si>
  <si>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</si>
  <si>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</si>
  <si>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</si>
  <si>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</si>
  <si>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</si>
  <si>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</si>
  <si>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</si>
  <si>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</si>
  <si>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</si>
  <si>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</si>
  <si>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</si>
  <si>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</si>
  <si>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</si>
  <si>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</si>
  <si>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</si>
  <si>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</si>
  <si>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</si>
  <si>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</si>
  <si>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</si>
  <si>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</si>
  <si>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</si>
  <si>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</si>
  <si>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</si>
  <si>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</si>
  <si>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</si>
  <si>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</si>
  <si>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</si>
  <si>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</si>
  <si>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</si>
  <si>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</si>
  <si>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</si>
  <si>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</si>
  <si>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</si>
  <si>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</si>
  <si>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</si>
  <si>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</si>
  <si>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</si>
  <si>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</si>
  <si>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</si>
  <si>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</si>
  <si>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</si>
  <si>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</si>
  <si>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</si>
  <si>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</si>
  <si>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</si>
  <si>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</si>
  <si>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</si>
  <si>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</si>
  <si>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</si>
  <si>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</si>
  <si>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</si>
  <si>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</si>
  <si>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</si>
  <si>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</si>
  <si>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</si>
  <si>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</si>
  <si>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</si>
  <si>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</si>
  <si>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</si>
  <si>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</si>
  <si>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</si>
  <si>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</si>
  <si>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</si>
  <si>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</si>
  <si>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</si>
  <si>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</si>
  <si>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</si>
  <si>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</si>
  <si>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</si>
  <si>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</si>
  <si>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</si>
  <si>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</si>
  <si>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</si>
  <si>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</si>
  <si>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</si>
  <si>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</si>
  <si>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</si>
  <si>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</si>
  <si>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</si>
  <si>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</si>
  <si>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</si>
  <si>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</si>
  <si>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</si>
  <si>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</si>
  <si>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</si>
  <si>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</si>
  <si>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</si>
  <si>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</si>
  <si>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</si>
  <si>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</si>
  <si>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</si>
  <si>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</si>
  <si>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</si>
  <si>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</si>
  <si>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</si>
  <si>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</si>
  <si>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</si>
  <si>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</si>
  <si>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</si>
  <si>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</si>
  <si>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</si>
  <si>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</si>
  <si>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</si>
  <si>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</si>
  <si>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</si>
  <si>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</si>
  <si>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</si>
  <si>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</si>
  <si>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</si>
  <si>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</si>
  <si>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</si>
  <si>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</si>
  <si>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</si>
  <si>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</si>
  <si>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</si>
  <si>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</si>
  <si>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</si>
  <si>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</si>
  <si>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</si>
  <si>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</si>
  <si>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</si>
  <si>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</si>
  <si>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</si>
  <si>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</si>
  <si>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</si>
  <si>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</si>
  <si>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</si>
  <si>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</si>
  <si>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</si>
  <si>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</si>
  <si>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</si>
  <si>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</si>
  <si>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</si>
  <si>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</si>
  <si>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</si>
  <si>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</si>
  <si>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</si>
  <si>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</si>
  <si>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</si>
  <si>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</si>
  <si>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</si>
  <si>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</si>
  <si>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</si>
  <si>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</si>
  <si>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</si>
  <si>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</si>
  <si>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</si>
  <si>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</si>
  <si>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</si>
  <si>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</si>
  <si>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</si>
  <si>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</si>
  <si>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</si>
  <si>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</si>
  <si>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</si>
  <si>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</si>
  <si>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</si>
  <si>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</si>
  <si>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</si>
  <si>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</si>
  <si>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</si>
  <si>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</si>
  <si>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</si>
  <si>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</si>
  <si>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</si>
  <si>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</si>
  <si>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</si>
  <si>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</si>
  <si>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</si>
  <si>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</si>
  <si>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</si>
  <si>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</si>
  <si>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</si>
  <si>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</si>
  <si>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</si>
  <si>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</si>
  <si>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</si>
  <si>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</si>
  <si>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</si>
  <si>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</si>
  <si>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</si>
  <si>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</si>
  <si>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</si>
  <si>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</si>
  <si>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</si>
  <si>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</si>
  <si>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</si>
  <si>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</si>
  <si>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</si>
  <si>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</si>
  <si>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</si>
  <si>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</si>
  <si>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</si>
  <si>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</si>
  <si>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</si>
  <si>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</si>
  <si>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</si>
  <si>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</si>
  <si>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</si>
  <si>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</si>
  <si>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</si>
  <si>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</si>
  <si>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</si>
  <si>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</si>
  <si>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</si>
  <si>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</si>
  <si>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</si>
  <si>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</si>
  <si>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</si>
  <si>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</si>
  <si>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</si>
  <si>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</si>
  <si>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</si>
  <si>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</si>
  <si>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</si>
  <si>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</si>
  <si>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</si>
  <si>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</si>
  <si>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</si>
  <si>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</si>
  <si>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</si>
  <si>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</si>
  <si>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</si>
  <si>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</si>
  <si>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</si>
  <si>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</si>
  <si>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</si>
  <si>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</si>
  <si>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</si>
  <si>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</si>
  <si>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</si>
  <si>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</si>
  <si>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</si>
  <si>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</si>
  <si>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</si>
  <si>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</si>
  <si>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</si>
  <si>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</si>
  <si>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</si>
  <si>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</si>
  <si>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</si>
  <si>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</si>
  <si>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</si>
  <si>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</si>
  <si>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</si>
  <si>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</si>
  <si>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</si>
  <si>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</si>
  <si>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</si>
  <si>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</si>
  <si>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</si>
  <si>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</si>
  <si>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</si>
  <si>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</si>
  <si>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</si>
  <si>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</si>
  <si>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</si>
  <si>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</si>
  <si>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</si>
  <si>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</si>
  <si>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</si>
  <si>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</si>
  <si>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</si>
  <si>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</si>
  <si>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</si>
  <si>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</si>
  <si>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</si>
  <si>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</si>
  <si>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</si>
  <si>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</si>
  <si>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</si>
  <si>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</si>
  <si>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</si>
  <si>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</si>
  <si>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</si>
  <si>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</si>
  <si>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</si>
  <si>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</si>
  <si>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</si>
  <si>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</si>
  <si>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</si>
  <si>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</si>
  <si>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</si>
  <si>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</si>
  <si>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</si>
  <si>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</si>
  <si>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</si>
  <si>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</si>
  <si>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</si>
  <si>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</si>
  <si>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</si>
  <si>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</si>
  <si>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</si>
  <si>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</si>
  <si>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</si>
  <si>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</si>
  <si>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</si>
  <si>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</si>
  <si>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</si>
  <si>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</si>
  <si>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</si>
  <si>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</si>
  <si>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</si>
  <si>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</si>
  <si>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</si>
  <si>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</si>
  <si>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</si>
  <si>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</si>
  <si>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</si>
  <si>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</si>
  <si>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</si>
  <si>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</si>
  <si>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</si>
  <si>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</si>
  <si>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</si>
  <si>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</si>
  <si>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</si>
  <si>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</si>
  <si>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</si>
  <si>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</si>
  <si>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</si>
  <si>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</si>
  <si>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</si>
  <si>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</si>
  <si>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</si>
  <si>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</si>
  <si>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</si>
  <si>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</si>
  <si>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</si>
  <si>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</si>
  <si>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</si>
  <si>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</si>
  <si>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</si>
  <si>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</si>
  <si>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</si>
  <si>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</si>
  <si>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</si>
  <si>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</si>
  <si>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</si>
  <si>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</si>
  <si>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</si>
  <si>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</si>
  <si>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</si>
  <si>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</si>
  <si>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</si>
  <si>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</si>
  <si>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</si>
  <si>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</si>
  <si>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</si>
  <si>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</si>
  <si>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</si>
  <si>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</si>
  <si>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</si>
  <si>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</si>
  <si>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</si>
  <si>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</si>
  <si>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</si>
  <si>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</si>
  <si>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</si>
  <si>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</si>
  <si>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</si>
  <si>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</si>
  <si>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</si>
  <si>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</si>
  <si>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</si>
  <si>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</si>
  <si>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</si>
  <si>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</si>
  <si>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</si>
  <si>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</si>
  <si>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</si>
  <si>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</si>
  <si>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</si>
  <si>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</si>
  <si>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</si>
  <si>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</si>
  <si>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</si>
  <si>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</si>
  <si>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</si>
  <si>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</si>
  <si>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</si>
  <si>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</si>
  <si>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</si>
  <si>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</si>
  <si>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</si>
  <si>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</si>
  <si>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</si>
  <si>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</si>
  <si>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</si>
  <si>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</si>
  <si>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</si>
  <si>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</si>
  <si>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</si>
  <si>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</si>
  <si>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</si>
  <si>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</si>
  <si>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</si>
  <si>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</si>
  <si>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</si>
  <si>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</si>
  <si>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</si>
  <si>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</si>
  <si>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</si>
  <si>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</si>
  <si>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</si>
  <si>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</si>
  <si>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</si>
  <si>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</si>
  <si>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</si>
  <si>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</si>
  <si>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</si>
  <si>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</si>
  <si>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</si>
  <si>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</si>
  <si>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</si>
  <si>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</si>
  <si>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</si>
  <si>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</si>
  <si>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</si>
  <si>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</si>
  <si>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</si>
  <si>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</si>
  <si>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</si>
  <si>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</si>
  <si>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</si>
  <si>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</si>
  <si>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</si>
  <si>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</si>
  <si>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</si>
  <si>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</si>
  <si>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</si>
  <si>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</si>
  <si>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</si>
  <si>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</si>
  <si>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</si>
  <si>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</si>
  <si>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</si>
  <si>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</si>
  <si>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</si>
  <si>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</si>
  <si>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</si>
  <si>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</si>
  <si>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</si>
  <si>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</si>
  <si>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</si>
  <si>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</si>
  <si>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</si>
  <si>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</si>
  <si>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</si>
  <si>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</si>
  <si>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</si>
  <si>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</si>
  <si>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</si>
  <si>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</si>
  <si>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</si>
  <si>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</si>
  <si>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</si>
  <si>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</si>
  <si>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</si>
  <si>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</si>
  <si>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</si>
  <si>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</si>
  <si>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</si>
  <si>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</si>
  <si>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</si>
  <si>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</si>
  <si>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</si>
  <si>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</si>
  <si>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</si>
  <si>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</si>
  <si>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</si>
  <si>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</si>
  <si>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</si>
  <si>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</si>
  <si>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</si>
  <si>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</si>
  <si>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</si>
  <si>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</si>
  <si>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</si>
  <si>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</si>
  <si>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</si>
  <si>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</si>
  <si>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</si>
  <si>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</si>
  <si>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</si>
  <si>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</si>
  <si>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</si>
  <si>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</si>
  <si>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</si>
  <si>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</si>
  <si>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</si>
  <si>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</si>
  <si>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</si>
  <si>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</si>
  <si>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</si>
  <si>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</si>
  <si>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</si>
  <si>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</si>
  <si>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</si>
  <si>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</si>
  <si>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</si>
  <si>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</si>
  <si>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</si>
  <si>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</si>
  <si>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</si>
  <si>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</si>
  <si>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</si>
  <si>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</si>
  <si>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</si>
  <si>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</si>
  <si>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</si>
  <si>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</si>
  <si>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</si>
  <si>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</si>
  <si>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</si>
  <si>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</si>
  <si>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</si>
  <si>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</si>
  <si>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</si>
  <si>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</si>
  <si>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</si>
  <si>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</si>
  <si>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</si>
  <si>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</si>
  <si>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</si>
  <si>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</si>
  <si>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</si>
  <si>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</si>
  <si>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</si>
  <si>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</si>
  <si>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</si>
  <si>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</si>
  <si>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</si>
  <si>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</si>
  <si>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</si>
  <si>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</si>
  <si>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</si>
  <si>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</si>
  <si>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</si>
  <si>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</si>
  <si>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</si>
  <si>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</si>
  <si>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</si>
  <si>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</si>
  <si>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</si>
  <si>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</si>
  <si>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</si>
  <si>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</si>
  <si>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</si>
  <si>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</si>
  <si>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</si>
  <si>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</si>
  <si>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</si>
  <si>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</si>
  <si>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</si>
  <si>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</si>
  <si>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</si>
  <si>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</si>
  <si>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</si>
  <si>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</si>
  <si>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</si>
  <si>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</si>
  <si>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</si>
  <si>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</si>
  <si>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</si>
  <si>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</si>
  <si>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</si>
  <si>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</si>
  <si>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</si>
  <si>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</si>
  <si>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</si>
  <si>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</si>
  <si>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</si>
  <si>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</si>
  <si>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</si>
  <si>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</si>
  <si>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</si>
  <si>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</si>
  <si>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</si>
  <si>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</si>
  <si>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</si>
  <si>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</si>
  <si>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</si>
  <si>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</si>
  <si>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</si>
  <si>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</si>
  <si>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</si>
  <si>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</si>
  <si>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</si>
  <si>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</si>
  <si>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</si>
  <si>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</si>
  <si>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</si>
  <si>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</si>
  <si>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</si>
  <si>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</si>
  <si>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</si>
  <si>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</si>
  <si>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</si>
  <si>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</si>
  <si>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</si>
  <si>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</si>
  <si>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</si>
  <si>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</si>
  <si>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</si>
  <si>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</si>
  <si>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</si>
  <si>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</si>
  <si>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</si>
  <si>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</si>
  <si>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</si>
  <si>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</si>
  <si>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</si>
  <si>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</si>
  <si>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</si>
  <si>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</si>
  <si>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</si>
  <si>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</si>
  <si>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</si>
  <si>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</si>
  <si>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</si>
  <si>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</si>
  <si>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</si>
  <si>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</si>
  <si>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</si>
  <si>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</si>
  <si>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</si>
  <si>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</si>
  <si>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</si>
  <si>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</si>
  <si>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</si>
  <si>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</si>
  <si>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</si>
  <si>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</si>
  <si>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</si>
  <si>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</si>
  <si>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</si>
  <si>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</si>
  <si>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</si>
  <si>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</si>
  <si>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</si>
  <si>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</si>
  <si>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</si>
  <si>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</si>
  <si>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</si>
  <si>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</si>
  <si>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</si>
  <si>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</si>
  <si>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</si>
  <si>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</si>
  <si>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</si>
  <si>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</si>
  <si>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</si>
  <si>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</si>
  <si>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</si>
  <si>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</si>
  <si>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</si>
  <si>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</si>
  <si>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</si>
  <si>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</si>
  <si>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</si>
  <si>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</si>
  <si>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</si>
  <si>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</si>
  <si>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</si>
  <si>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</si>
  <si>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</si>
  <si>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</si>
  <si>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</si>
  <si>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</si>
  <si>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</si>
  <si>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</si>
  <si>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</si>
  <si>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</si>
  <si>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</si>
  <si>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</si>
  <si>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</si>
  <si>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</si>
  <si>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</si>
  <si>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</si>
  <si>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</si>
  <si>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</si>
  <si>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</si>
  <si>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</si>
  <si>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</si>
  <si>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</si>
  <si>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</si>
  <si>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</si>
  <si>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</si>
  <si>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</si>
  <si>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</si>
  <si>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</si>
  <si>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</si>
  <si>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</si>
  <si>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</si>
  <si>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</si>
  <si>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</si>
  <si>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</si>
  <si>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</si>
  <si>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</si>
  <si>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</si>
  <si>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</si>
  <si>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</si>
  <si>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</si>
  <si>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</si>
  <si>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</si>
  <si>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</si>
  <si>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</si>
  <si>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</si>
  <si>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</si>
  <si>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</si>
  <si>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</si>
  <si>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</si>
  <si>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</si>
  <si>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</si>
  <si>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</si>
  <si>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</si>
  <si>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</si>
  <si>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</si>
  <si>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</si>
  <si>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</si>
  <si>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</si>
  <si>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</si>
  <si>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</si>
  <si>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</si>
  <si>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</si>
  <si>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</si>
  <si>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</si>
  <si>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</si>
  <si>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</si>
  <si>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</si>
  <si>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</si>
  <si>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</si>
  <si>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</si>
  <si>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</si>
  <si>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</si>
  <si>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</si>
  <si>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</si>
  <si>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</si>
  <si>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</si>
  <si>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</si>
  <si>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</si>
  <si>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</si>
  <si>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</si>
  <si>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</si>
  <si>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</si>
  <si>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</si>
  <si>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</si>
  <si>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</si>
  <si>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</si>
  <si>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</si>
  <si>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</si>
  <si>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</si>
  <si>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</si>
  <si>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</si>
  <si>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</si>
  <si>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</si>
  <si>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</si>
  <si>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</si>
  <si>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</si>
  <si>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</si>
  <si>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</si>
  <si>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</si>
  <si>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</si>
  <si>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</si>
  <si>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</si>
  <si>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</si>
  <si>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</si>
  <si>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</si>
  <si>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</si>
  <si>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</si>
  <si>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</si>
  <si>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</si>
  <si>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</si>
  <si>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</si>
  <si>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</si>
  <si>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</si>
  <si>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</si>
  <si>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</si>
  <si>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</si>
  <si>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</si>
  <si>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</si>
  <si>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</si>
  <si>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</si>
  <si>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</si>
  <si>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</si>
  <si>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</si>
  <si>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</si>
  <si>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</si>
  <si>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</si>
  <si>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</si>
  <si>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</si>
  <si>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</si>
  <si>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</si>
  <si>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</si>
  <si>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</si>
  <si>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</si>
  <si>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</si>
  <si>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</si>
  <si>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</si>
  <si>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</si>
  <si>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</si>
  <si>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</si>
  <si>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</si>
  <si>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</si>
  <si>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</si>
  <si>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</si>
  <si>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</si>
  <si>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</si>
  <si>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</si>
  <si>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</si>
  <si>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</si>
  <si>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</si>
  <si>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</si>
  <si>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</si>
  <si>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</si>
  <si>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</si>
  <si>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</si>
  <si>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</si>
  <si>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</si>
  <si>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</si>
  <si>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</si>
  <si>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</si>
  <si>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</si>
  <si>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</si>
  <si>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</si>
  <si>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</si>
  <si>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</si>
  <si>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</si>
  <si>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</si>
  <si>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</si>
  <si>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</si>
  <si>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</si>
  <si>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</si>
  <si>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</si>
  <si>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</si>
  <si>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</si>
  <si>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</si>
  <si>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</si>
  <si>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</si>
  <si>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</si>
  <si>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</si>
  <si>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</si>
  <si>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</si>
  <si>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</si>
  <si>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</si>
  <si>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</si>
  <si>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</si>
  <si>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</si>
  <si>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</si>
  <si>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</si>
  <si>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</si>
  <si>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</si>
  <si>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</si>
  <si>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</si>
  <si>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</si>
  <si>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</si>
  <si>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</si>
  <si>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</si>
  <si>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</si>
  <si>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</si>
  <si>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</si>
  <si>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</si>
  <si>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</si>
  <si>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</si>
  <si>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</si>
  <si>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</si>
  <si>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</si>
  <si>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</si>
  <si>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</si>
  <si>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</si>
  <si>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</si>
  <si>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</si>
  <si>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</si>
  <si>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</si>
  <si>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</si>
  <si>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</si>
  <si>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</si>
  <si>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</si>
  <si>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</si>
  <si>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</si>
  <si>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</si>
  <si>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</si>
  <si>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</si>
  <si>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</si>
  <si>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</si>
  <si>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</si>
  <si>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</si>
  <si>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</si>
  <si>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</si>
  <si>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</si>
  <si>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</si>
  <si>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</si>
  <si>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</si>
  <si>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</si>
  <si>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</si>
  <si>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</si>
  <si>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</si>
  <si>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</si>
  <si>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</si>
  <si>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</si>
  <si>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</si>
  <si>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</si>
  <si>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</si>
  <si>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</si>
  <si>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</si>
  <si>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</si>
  <si>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</si>
  <si>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</si>
  <si>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</si>
  <si>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</si>
  <si>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</si>
  <si>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</si>
  <si>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</si>
  <si>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</si>
  <si>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</si>
  <si>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</si>
  <si>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</si>
  <si>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</si>
  <si>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</si>
  <si>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</si>
  <si>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</si>
  <si>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</si>
  <si>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</si>
  <si>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</si>
  <si>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</si>
  <si>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</si>
  <si>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</si>
  <si>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</si>
  <si>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</si>
  <si>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</si>
  <si>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</si>
  <si>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</si>
  <si>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</si>
  <si>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</si>
  <si>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</si>
  <si>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</si>
  <si>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</si>
  <si>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</si>
  <si>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</si>
  <si>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</si>
  <si>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</si>
  <si>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</si>
  <si>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</si>
  <si>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</si>
  <si>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</si>
  <si>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</si>
  <si>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</si>
  <si>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</si>
  <si>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</si>
  <si>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</si>
  <si>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</si>
  <si>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</si>
  <si>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</si>
  <si>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</si>
  <si>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</si>
  <si>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</si>
  <si>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</si>
  <si>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</si>
  <si>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</si>
  <si>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</si>
  <si>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</si>
  <si>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</si>
  <si>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</si>
  <si>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</si>
  <si>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</si>
  <si>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</si>
  <si>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</si>
  <si>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</si>
  <si>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</si>
  <si>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</si>
  <si>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</si>
  <si>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</si>
  <si>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</si>
  <si>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</si>
  <si>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</si>
  <si>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</si>
  <si>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</si>
  <si>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</si>
  <si>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</si>
  <si>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</si>
  <si>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</si>
  <si>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</si>
  <si>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</si>
  <si>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</si>
  <si>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</si>
  <si>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</si>
  <si>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</si>
  <si>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</si>
  <si>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</si>
  <si>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</si>
  <si>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</si>
  <si>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</si>
  <si>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</si>
  <si>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</si>
  <si>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</si>
  <si>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</si>
  <si>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</si>
  <si>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</si>
  <si>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</si>
  <si>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</si>
  <si>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</si>
  <si>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</si>
  <si>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</si>
  <si>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</si>
  <si>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</si>
  <si>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</si>
  <si>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</si>
  <si>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</si>
  <si>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</si>
  <si>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</si>
  <si>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</si>
  <si>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</si>
  <si>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</si>
  <si>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</si>
  <si>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</si>
  <si>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</si>
  <si>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</si>
  <si>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</si>
  <si>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</si>
  <si>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</si>
  <si>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</si>
  <si>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</si>
  <si>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</si>
  <si>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</si>
  <si>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</si>
  <si>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</si>
  <si>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</si>
  <si>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</si>
  <si>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</si>
  <si>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</si>
  <si>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</si>
  <si>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</si>
  <si>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</si>
  <si>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</si>
  <si>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</si>
  <si>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</si>
  <si>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</si>
  <si>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</si>
  <si>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</si>
  <si>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</si>
  <si>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</si>
  <si>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</si>
  <si>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</si>
  <si>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</si>
  <si>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</si>
  <si>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</si>
  <si>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</si>
  <si>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</si>
  <si>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</si>
  <si>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</si>
  <si>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</si>
  <si>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</si>
  <si>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</si>
  <si>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</si>
  <si>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</si>
  <si>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</si>
  <si>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</si>
  <si>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</si>
  <si>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</si>
  <si>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</si>
  <si>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</si>
  <si>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</si>
  <si>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</si>
  <si>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</si>
  <si>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</si>
  <si>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</si>
  <si>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</si>
  <si>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</si>
  <si>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</si>
  <si>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</si>
  <si>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</si>
  <si>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</si>
  <si>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</si>
  <si>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</si>
  <si>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</si>
  <si>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</si>
  <si>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</si>
  <si>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</si>
  <si>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</si>
  <si>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</si>
  <si>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</si>
  <si>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</si>
  <si>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</si>
  <si>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</si>
  <si>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</si>
  <si>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</si>
  <si>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</si>
  <si>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</si>
  <si>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</si>
  <si>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</si>
  <si>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</si>
  <si>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</si>
  <si>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</si>
  <si>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</si>
  <si>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</si>
  <si>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</si>
  <si>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</si>
  <si>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</si>
  <si>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</si>
  <si>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</si>
  <si>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</si>
  <si>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</si>
  <si>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</si>
  <si>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</si>
  <si>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</si>
  <si>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</si>
  <si>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</si>
  <si>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</si>
  <si>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</si>
  <si>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</si>
  <si>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</si>
  <si>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</si>
  <si>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</si>
  <si>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</si>
  <si>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</si>
  <si>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</si>
  <si>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</si>
  <si>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</si>
  <si>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</si>
  <si>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</si>
  <si>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</si>
  <si>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</si>
  <si>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</si>
  <si>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</si>
  <si>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</si>
  <si>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</si>
  <si>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</si>
  <si>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</si>
  <si>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</si>
  <si>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</si>
  <si>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</si>
  <si>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</si>
  <si>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</si>
  <si>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</si>
  <si>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</si>
  <si>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</si>
  <si>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</si>
  <si>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</si>
  <si>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</si>
  <si>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</si>
  <si>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</si>
  <si>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</si>
  <si>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</si>
  <si>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</si>
  <si>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</si>
  <si>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</si>
  <si>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</si>
  <si>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</si>
  <si>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</si>
  <si>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</si>
  <si>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</si>
  <si>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</si>
  <si>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</si>
  <si>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</si>
  <si>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</si>
  <si>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</si>
  <si>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</si>
  <si>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</si>
  <si>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</si>
  <si>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</si>
  <si>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</si>
  <si>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</si>
  <si>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</si>
  <si>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</si>
  <si>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</si>
  <si>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</si>
  <si>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</si>
  <si>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</si>
  <si>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</si>
  <si>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</si>
  <si>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</si>
  <si>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</si>
  <si>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</si>
  <si>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</si>
  <si>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</si>
  <si>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</si>
  <si>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</si>
  <si>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</si>
  <si>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</si>
  <si>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</si>
  <si>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</si>
  <si>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</si>
  <si>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</si>
  <si>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</si>
  <si>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</si>
  <si>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</si>
  <si>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</si>
  <si>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</si>
  <si>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</si>
  <si>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</si>
  <si>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</si>
  <si>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</si>
  <si>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</si>
  <si>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</si>
  <si>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</si>
  <si>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</si>
  <si>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</si>
  <si>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</si>
  <si>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</si>
  <si>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</si>
  <si>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</si>
  <si>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</si>
  <si>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</si>
  <si>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</si>
  <si>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</si>
  <si>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</si>
  <si>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</si>
  <si>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</si>
  <si>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</si>
  <si>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</si>
  <si>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</si>
  <si>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</si>
  <si>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</si>
  <si>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</si>
  <si>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</si>
  <si>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</si>
  <si>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</si>
  <si>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</si>
  <si>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</si>
  <si>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</si>
  <si>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</si>
  <si>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</si>
  <si>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</si>
  <si>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</si>
  <si>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</si>
  <si>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</si>
  <si>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</si>
  <si>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</si>
  <si>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</si>
  <si>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</si>
  <si>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</si>
  <si>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</si>
  <si>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</si>
  <si>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</si>
  <si>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</si>
  <si>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</si>
  <si>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</si>
  <si>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</si>
  <si>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</si>
  <si>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</si>
  <si>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</si>
  <si>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</si>
  <si>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</si>
  <si>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</si>
  <si>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</si>
  <si>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</si>
  <si>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</si>
  <si>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</si>
  <si>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</si>
  <si>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</si>
  <si>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</si>
  <si>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</si>
  <si>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</si>
  <si>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</si>
  <si>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</si>
  <si>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</si>
  <si>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</si>
  <si>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</si>
  <si>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</si>
  <si>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</si>
  <si>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</si>
  <si>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</si>
  <si>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</si>
  <si>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</si>
  <si>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</si>
  <si>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</si>
  <si>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</si>
  <si>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</si>
  <si>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</si>
  <si>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</si>
  <si>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</si>
  <si>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</si>
  <si>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</si>
  <si>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</si>
  <si>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</si>
  <si>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</si>
  <si>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</si>
  <si>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</si>
  <si>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</si>
  <si>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</si>
  <si>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</si>
  <si>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</si>
  <si>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</si>
  <si>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</si>
  <si>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</si>
  <si>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</si>
  <si>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</si>
  <si>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</si>
  <si>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</si>
  <si>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</si>
  <si>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</si>
  <si>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</si>
  <si>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</si>
  <si>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</si>
  <si>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</si>
  <si>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</si>
  <si>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</si>
  <si>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</si>
  <si>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</si>
  <si>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</si>
  <si>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</si>
  <si>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</si>
  <si>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</si>
  <si>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</si>
  <si>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</si>
  <si>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</si>
  <si>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</si>
  <si>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</si>
  <si>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</si>
  <si>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</si>
  <si>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</si>
  <si>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</si>
  <si>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</si>
  <si>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</si>
  <si>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</si>
  <si>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</si>
  <si>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</si>
  <si>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</si>
  <si>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</si>
  <si>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</si>
  <si>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</si>
  <si>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</si>
  <si>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</si>
  <si>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</si>
  <si>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</si>
  <si>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</si>
  <si>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</si>
  <si>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</si>
  <si>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</si>
  <si>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</si>
  <si>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</si>
  <si>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</si>
  <si>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</si>
  <si>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</si>
  <si>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</si>
  <si>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</si>
  <si>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</si>
  <si>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</si>
  <si>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</si>
  <si>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</si>
  <si>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</si>
  <si>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</si>
  <si>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</si>
  <si>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</si>
  <si>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</si>
  <si>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</si>
  <si>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</si>
  <si>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</si>
  <si>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</si>
  <si>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</si>
  <si>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</si>
  <si>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</si>
  <si>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</si>
  <si>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</si>
  <si>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</si>
  <si>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</si>
  <si>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</si>
  <si>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</si>
  <si>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</si>
  <si>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</si>
  <si>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</si>
  <si>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</si>
  <si>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</si>
  <si>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</si>
  <si>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</si>
  <si>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</si>
  <si>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</si>
  <si>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</si>
  <si>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</si>
  <si>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</si>
  <si>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</si>
  <si>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</si>
  <si>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</si>
  <si>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</si>
  <si>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</si>
  <si>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</si>
  <si>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</si>
  <si>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</si>
  <si>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</si>
  <si>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</si>
  <si>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</si>
  <si>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</si>
  <si>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</si>
  <si>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</si>
  <si>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</si>
  <si>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</si>
  <si>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</si>
  <si>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</si>
  <si>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</si>
  <si>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</si>
  <si>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</si>
  <si>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</si>
  <si>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</si>
  <si>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</si>
  <si>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</si>
  <si>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</si>
  <si>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</si>
  <si>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</si>
  <si>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</si>
  <si>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</si>
  <si>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</si>
  <si>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</si>
  <si>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</si>
  <si>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</si>
  <si>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</si>
  <si>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</si>
  <si>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</si>
  <si>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</si>
  <si>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</si>
  <si>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</si>
  <si>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</si>
  <si>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</si>
  <si>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</si>
  <si>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</si>
  <si>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</si>
  <si>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</si>
  <si>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</si>
  <si>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</si>
  <si>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</si>
  <si>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</si>
  <si>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</si>
  <si>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</si>
  <si>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</si>
  <si>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</si>
  <si>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</si>
  <si>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</si>
  <si>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</si>
  <si>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</si>
  <si>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</si>
  <si>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</si>
  <si>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</si>
  <si>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</si>
  <si>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</si>
  <si>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</si>
  <si>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</si>
  <si>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</si>
  <si>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</si>
  <si>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</si>
  <si>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</si>
  <si>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</si>
  <si>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</si>
  <si>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</si>
  <si>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</si>
  <si>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</si>
  <si>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</si>
  <si>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</si>
  <si>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</si>
  <si>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</si>
  <si>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</si>
  <si>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</si>
  <si>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</si>
  <si>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</si>
  <si>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</si>
  <si>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</si>
  <si>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</si>
  <si>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</si>
  <si>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</si>
  <si>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</si>
  <si>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</si>
  <si>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</si>
  <si>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</si>
  <si>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</si>
  <si>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</si>
  <si>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</si>
  <si>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</si>
  <si>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</si>
  <si>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</si>
  <si>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</si>
  <si>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</si>
  <si>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</si>
  <si>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</si>
  <si>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</si>
  <si>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</si>
  <si>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</si>
  <si>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</si>
  <si>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</si>
  <si>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</si>
  <si>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</si>
  <si>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</si>
  <si>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</si>
  <si>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</si>
  <si>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</si>
  <si>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</si>
  <si>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</si>
  <si>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</si>
  <si>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</si>
  <si>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</si>
  <si>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</si>
  <si>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</si>
  <si>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</si>
  <si>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</si>
  <si>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</si>
  <si>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</si>
  <si>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</si>
  <si>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</si>
  <si>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</si>
  <si>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</si>
  <si>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</si>
  <si>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</si>
  <si>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</si>
  <si>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</si>
  <si>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</si>
  <si>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</si>
  <si>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</si>
  <si>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</si>
  <si>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</si>
  <si>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</si>
  <si>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</si>
  <si>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</si>
  <si>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</si>
  <si>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</si>
  <si>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</si>
  <si>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</si>
  <si>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</si>
  <si>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</si>
  <si>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</si>
  <si>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</si>
  <si>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</si>
  <si>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</si>
  <si>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</si>
  <si>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</si>
  <si>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</si>
  <si>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</si>
  <si>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</si>
  <si>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</si>
  <si>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</si>
  <si>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</si>
  <si>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</si>
  <si>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</si>
  <si>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</si>
  <si>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</si>
  <si>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</si>
  <si>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</si>
  <si>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</si>
  <si>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</si>
  <si>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</si>
  <si>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</si>
  <si>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</si>
  <si>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</si>
  <si>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</si>
  <si>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</si>
  <si>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</si>
  <si>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</si>
  <si>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</si>
  <si>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</si>
  <si>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</si>
  <si>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</si>
  <si>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</si>
  <si>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</si>
  <si>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</si>
  <si>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</si>
  <si>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</si>
  <si>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</si>
  <si>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</si>
  <si>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</si>
  <si>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</si>
  <si>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</si>
  <si>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</si>
  <si>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</si>
  <si>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</si>
  <si>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</si>
  <si>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</si>
  <si>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</si>
  <si>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</si>
  <si>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</si>
  <si>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</si>
  <si>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</si>
  <si>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</si>
  <si>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</si>
  <si>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</si>
  <si>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</si>
  <si>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</si>
  <si>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</si>
  <si>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</si>
  <si>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</si>
  <si>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</si>
  <si>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</si>
  <si>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</si>
  <si>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</si>
  <si>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</si>
  <si>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</si>
  <si>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</si>
  <si>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</si>
  <si>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</si>
  <si>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</si>
  <si>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</si>
  <si>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</si>
  <si>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</si>
  <si>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</si>
  <si>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</si>
  <si>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</si>
  <si>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</si>
  <si>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</si>
  <si>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</si>
  <si>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</si>
  <si>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</si>
  <si>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</si>
  <si>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</si>
  <si>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</si>
  <si>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</si>
  <si>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</si>
  <si>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</si>
  <si>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</si>
  <si>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</si>
  <si>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</si>
  <si>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</si>
  <si>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</si>
  <si>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</si>
  <si>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</si>
  <si>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</si>
  <si>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</si>
  <si>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</si>
  <si>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</si>
  <si>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</si>
  <si>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</si>
  <si>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</si>
  <si>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</si>
  <si>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</si>
  <si>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</si>
  <si>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</si>
  <si>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</si>
  <si>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</si>
  <si>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</si>
  <si>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</si>
  <si>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</si>
  <si>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</si>
  <si>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</si>
  <si>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</si>
  <si>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</si>
  <si>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</si>
  <si>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</si>
  <si>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</si>
  <si>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</si>
  <si>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</si>
  <si>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</si>
  <si>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</si>
  <si>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</si>
  <si>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</si>
  <si>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</si>
  <si>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</si>
  <si>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</si>
  <si>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</si>
  <si>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</si>
  <si>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</si>
  <si>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</si>
  <si>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</si>
  <si>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</si>
  <si>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</si>
  <si>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</si>
  <si>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</si>
  <si>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</si>
  <si>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</si>
  <si>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</si>
  <si>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</si>
  <si>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</si>
  <si>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</si>
  <si>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</si>
  <si>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</si>
  <si>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</si>
  <si>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</si>
  <si>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</si>
  <si>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</si>
  <si>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</si>
  <si>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</si>
  <si>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</si>
  <si>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</si>
  <si>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</si>
  <si>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</si>
  <si>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</si>
  <si>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</si>
  <si>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</si>
  <si>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</si>
  <si>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</si>
  <si>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</si>
  <si>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</si>
  <si>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</si>
  <si>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</si>
  <si>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</si>
  <si>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</si>
  <si>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</si>
  <si>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</si>
  <si>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</si>
  <si>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</si>
  <si>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</si>
  <si>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</si>
  <si>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</si>
  <si>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</si>
  <si>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</si>
  <si>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</si>
  <si>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</si>
  <si>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</si>
  <si>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</si>
  <si>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</si>
  <si>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</si>
  <si>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</si>
  <si>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</si>
  <si>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</si>
  <si>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</si>
  <si>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</si>
  <si>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</si>
  <si>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</si>
  <si>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</si>
  <si>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</si>
  <si>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</si>
  <si>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</si>
  <si>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</si>
  <si>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</si>
  <si>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</si>
  <si>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</si>
  <si>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</si>
  <si>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</si>
  <si>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</si>
  <si>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</si>
  <si>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</si>
  <si>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</si>
  <si>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</si>
  <si>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</si>
  <si>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</si>
  <si>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</si>
  <si>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</si>
  <si>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</si>
  <si>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</si>
  <si>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</si>
  <si>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</si>
  <si>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</si>
  <si>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</si>
  <si>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</si>
  <si>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</si>
  <si>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</si>
  <si>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</si>
  <si>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</si>
  <si>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</si>
  <si>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</si>
  <si>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</si>
  <si>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</si>
  <si>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</si>
  <si>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</si>
  <si>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</si>
  <si>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</si>
  <si>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</si>
  <si>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</si>
  <si>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</si>
  <si>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</si>
  <si>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</si>
  <si>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</si>
  <si>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</si>
  <si>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</si>
  <si>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</si>
  <si>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</si>
  <si>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</si>
  <si>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</si>
  <si>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</si>
  <si>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</si>
  <si>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</si>
  <si>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</si>
  <si>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</si>
  <si>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</si>
  <si>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</si>
  <si>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</si>
  <si>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</si>
  <si>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</si>
  <si>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</si>
  <si>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</si>
  <si>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</si>
  <si>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</si>
  <si>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</si>
  <si>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</si>
  <si>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</si>
  <si>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</si>
  <si>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</si>
  <si>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</si>
  <si>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</si>
  <si>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</si>
  <si>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</si>
  <si>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</si>
  <si>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</si>
  <si>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</si>
  <si>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</si>
  <si>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</si>
  <si>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</si>
  <si>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</si>
  <si>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</si>
  <si>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</si>
  <si>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</si>
  <si>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</si>
  <si>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</si>
  <si>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</si>
  <si>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</si>
  <si>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</si>
  <si>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</si>
  <si>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</si>
  <si>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</si>
  <si>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</si>
  <si>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</si>
  <si>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</si>
  <si>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</si>
  <si>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</si>
  <si>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</si>
  <si>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</si>
  <si>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</si>
  <si>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</si>
  <si>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</si>
  <si>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</si>
  <si>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</si>
  <si>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</si>
  <si>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</si>
  <si>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</si>
  <si>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</si>
  <si>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</si>
  <si>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</si>
  <si>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</si>
  <si>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</si>
  <si>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</si>
  <si>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</si>
  <si>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</si>
  <si>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</si>
  <si>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</si>
  <si>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</si>
  <si>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</si>
  <si>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</si>
  <si>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</si>
  <si>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</si>
  <si>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</si>
  <si>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</si>
  <si>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</si>
  <si>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</si>
  <si>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</si>
  <si>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</si>
  <si>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</si>
  <si>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</si>
  <si>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</si>
  <si>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</si>
  <si>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</si>
  <si>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</si>
  <si>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</si>
  <si>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</si>
  <si>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</si>
  <si>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</si>
  <si>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</si>
  <si>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</si>
  <si>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</si>
  <si>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</si>
  <si>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</si>
  <si>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</si>
  <si>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</si>
  <si>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</si>
  <si>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</si>
  <si>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</si>
  <si>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</si>
  <si>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</si>
  <si>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</si>
  <si>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</si>
  <si>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</si>
  <si>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</si>
  <si>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</si>
  <si>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</si>
  <si>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</si>
  <si>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</si>
  <si>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</si>
  <si>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</si>
  <si>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</si>
  <si>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</si>
  <si>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</si>
  <si>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</si>
  <si>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</si>
  <si>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</si>
  <si>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</si>
  <si>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</si>
  <si>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</si>
  <si>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</si>
  <si>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</si>
  <si>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</si>
  <si>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</si>
  <si>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</si>
  <si>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</si>
  <si>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</si>
  <si>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</si>
  <si>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</si>
  <si>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</si>
  <si>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</si>
  <si>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</si>
  <si>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</si>
  <si>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</si>
  <si>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</si>
  <si>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</si>
  <si>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</si>
  <si>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</si>
  <si>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</si>
  <si>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</si>
  <si>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</si>
  <si>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</si>
  <si>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</si>
  <si>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</si>
  <si>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</si>
  <si>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</si>
  <si>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</si>
  <si>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</si>
  <si>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</si>
  <si>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</si>
  <si>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</si>
  <si>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</si>
  <si>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</si>
  <si>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</si>
  <si>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</si>
  <si>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</si>
  <si>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</si>
  <si>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</si>
  <si>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</si>
  <si>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</si>
  <si>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</si>
  <si>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</si>
  <si>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</si>
  <si>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</si>
  <si>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</si>
  <si>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</si>
  <si>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</si>
  <si>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</si>
  <si>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</si>
  <si>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</si>
  <si>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</si>
  <si>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</si>
  <si>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</si>
  <si>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</si>
  <si>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</si>
  <si>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</si>
  <si>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</si>
  <si>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</si>
  <si>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</si>
  <si>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</si>
  <si>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</si>
  <si>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</si>
  <si>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</si>
  <si>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</si>
  <si>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</si>
  <si>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</si>
  <si>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</si>
  <si>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</si>
  <si>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</si>
  <si>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</si>
  <si>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</si>
  <si>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</si>
  <si>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</si>
  <si>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</si>
  <si>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</si>
  <si>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</si>
  <si>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</si>
  <si>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</si>
  <si>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</si>
  <si>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</si>
  <si>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</si>
  <si>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</si>
  <si>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</si>
  <si>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</si>
  <si>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</si>
  <si>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</si>
  <si>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</si>
  <si>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</si>
  <si>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</si>
  <si>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</si>
  <si>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</si>
  <si>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</si>
  <si>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</si>
  <si>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</si>
  <si>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</si>
  <si>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</si>
  <si>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</si>
  <si>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</si>
  <si>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</si>
  <si>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</si>
  <si>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</si>
  <si>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</si>
  <si>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</si>
  <si>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</si>
  <si>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</si>
  <si>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</si>
  <si>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</si>
  <si>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</si>
  <si>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</si>
  <si>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</si>
  <si>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</si>
  <si>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</si>
  <si>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</si>
  <si>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</si>
  <si>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</si>
  <si>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</si>
  <si>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</si>
  <si>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</si>
  <si>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</si>
  <si>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</si>
  <si>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</si>
  <si>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</si>
  <si>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</si>
  <si>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</si>
  <si>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</si>
  <si>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</si>
  <si>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</si>
  <si>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</si>
  <si>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</si>
  <si>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</si>
  <si>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</si>
  <si>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</si>
  <si>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</si>
  <si>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</si>
  <si>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</si>
  <si>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</si>
  <si>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</si>
  <si>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</si>
  <si>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</si>
  <si>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</si>
  <si>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</si>
  <si>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</si>
  <si>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</si>
  <si>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</si>
  <si>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</si>
  <si>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</si>
  <si>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</si>
  <si>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</si>
  <si>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</si>
  <si>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</si>
  <si>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</si>
  <si>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</si>
  <si>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</si>
  <si>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</si>
  <si>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</si>
  <si>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</si>
  <si>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</si>
  <si>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</si>
  <si>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</si>
  <si>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</si>
  <si>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</si>
  <si>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</si>
  <si>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</si>
  <si>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</si>
  <si>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</si>
  <si>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</si>
  <si>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</si>
  <si>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</si>
  <si>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</si>
  <si>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</si>
  <si>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</si>
  <si>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</si>
  <si>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</si>
  <si>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</si>
  <si>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</si>
  <si>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</si>
  <si>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</si>
  <si>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</si>
  <si>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</si>
  <si>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</si>
  <si>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</si>
  <si>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</si>
  <si>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</si>
  <si>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</si>
  <si>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</si>
  <si>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</si>
  <si>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</si>
  <si>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</si>
  <si>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</si>
  <si>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</si>
  <si>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</si>
  <si>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</si>
  <si>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</si>
  <si>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</si>
  <si>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</si>
  <si>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</si>
  <si>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</si>
  <si>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</si>
  <si>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</si>
  <si>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</si>
  <si>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</si>
  <si>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</si>
  <si>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</si>
  <si>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</si>
  <si>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</si>
  <si>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</si>
  <si>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</si>
  <si>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</si>
  <si>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</si>
  <si>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</si>
  <si>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</si>
  <si>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</si>
  <si>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</si>
  <si>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</si>
  <si>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</si>
  <si>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</si>
  <si>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</si>
  <si>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</si>
  <si>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</si>
  <si>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</si>
  <si>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</si>
  <si>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</si>
  <si>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</si>
  <si>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</si>
  <si>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</si>
  <si>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</si>
  <si>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</si>
  <si>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</si>
  <si>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</si>
  <si>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</si>
  <si>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</si>
  <si>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</si>
  <si>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</si>
  <si>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</si>
  <si>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</si>
  <si>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</si>
  <si>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</si>
  <si>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</si>
  <si>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</si>
  <si>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</si>
  <si>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</si>
  <si>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</si>
  <si>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</si>
  <si>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</si>
  <si>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</si>
  <si>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</si>
  <si>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</si>
  <si>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</si>
  <si>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</si>
  <si>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</si>
  <si>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</si>
  <si>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</si>
  <si>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</si>
  <si>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</si>
  <si>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</si>
  <si>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</si>
  <si>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</si>
  <si>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</si>
  <si>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</si>
  <si>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</si>
  <si>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</si>
  <si>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</si>
  <si>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</si>
  <si>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</si>
  <si>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</si>
  <si>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</si>
  <si>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</si>
  <si>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</si>
  <si>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</si>
  <si>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</si>
  <si>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</si>
  <si>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</si>
  <si>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</si>
  <si>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</si>
  <si>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</si>
  <si>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</si>
  <si>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</si>
  <si>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</si>
  <si>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</si>
  <si>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</si>
  <si>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</si>
  <si>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</si>
  <si>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</si>
  <si>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</si>
  <si>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</si>
  <si>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</si>
  <si>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</si>
  <si>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</si>
  <si>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</si>
  <si>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</si>
  <si>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</si>
  <si>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</si>
  <si>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</si>
  <si>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</si>
  <si>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</si>
  <si>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</si>
  <si>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</si>
  <si>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</si>
  <si>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</si>
  <si>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</si>
  <si>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</si>
  <si>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</si>
  <si>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</si>
  <si>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</si>
  <si>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</si>
  <si>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</si>
  <si>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</si>
  <si>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</si>
  <si>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</si>
  <si>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</si>
  <si>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</si>
  <si>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</si>
  <si>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</si>
  <si>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</si>
  <si>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</si>
  <si>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</si>
  <si>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</si>
  <si>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</si>
  <si>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</si>
  <si>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</si>
  <si>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</si>
  <si>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</si>
  <si>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</si>
  <si>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</si>
  <si>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</si>
  <si>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</si>
  <si>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</si>
  <si>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</si>
  <si>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</si>
  <si>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</si>
  <si>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</si>
  <si>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</si>
  <si>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</si>
  <si>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</si>
  <si>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</si>
  <si>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</si>
  <si>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</si>
  <si>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</si>
  <si>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</si>
  <si>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</si>
  <si>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</si>
  <si>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</si>
  <si>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</si>
  <si>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</si>
  <si>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</si>
  <si>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</si>
  <si>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</si>
  <si>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</si>
  <si>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</si>
  <si>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</si>
  <si>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</si>
  <si>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</si>
  <si>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</si>
  <si>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</si>
  <si>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</si>
  <si>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</si>
  <si>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</si>
  <si>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</si>
  <si>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</si>
  <si>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</si>
  <si>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</si>
  <si>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</si>
  <si>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</si>
  <si>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</si>
  <si>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</si>
  <si>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</si>
  <si>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</si>
  <si>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</si>
  <si>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</si>
  <si>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</si>
  <si>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</si>
  <si>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</si>
  <si>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</si>
  <si>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</si>
  <si>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</si>
  <si>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</si>
  <si>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</si>
  <si>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</si>
  <si>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</si>
  <si>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</si>
  <si>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</si>
  <si>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</si>
  <si>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</si>
  <si>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</si>
  <si>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</si>
  <si>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</si>
  <si>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</si>
  <si>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</si>
  <si>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</si>
  <si>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</si>
  <si>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</si>
  <si>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</si>
  <si>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</si>
  <si>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</si>
  <si>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</si>
  <si>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</si>
  <si>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</si>
  <si>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</si>
  <si>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</si>
  <si>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</si>
  <si>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</si>
  <si>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</si>
  <si>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</si>
  <si>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</si>
  <si>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</si>
  <si>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</si>
  <si>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</si>
  <si>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</si>
  <si>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</si>
  <si>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</si>
  <si>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</si>
  <si>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</si>
  <si>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</si>
  <si>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</si>
  <si>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</si>
  <si>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</si>
  <si>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</si>
  <si>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</si>
  <si>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</si>
  <si>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</si>
  <si>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</si>
  <si>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</si>
  <si>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</si>
  <si>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</si>
  <si>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</si>
  <si>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</si>
  <si>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</si>
  <si>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</si>
  <si>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</si>
  <si>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</si>
  <si>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</si>
  <si>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</si>
  <si>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</si>
  <si>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</si>
  <si>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</si>
  <si>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</si>
  <si>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</si>
  <si>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</si>
  <si>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</si>
  <si>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</si>
  <si>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</si>
  <si>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</si>
  <si>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</si>
  <si>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</si>
  <si>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</si>
  <si>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</si>
  <si>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</si>
  <si>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</si>
  <si>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</si>
  <si>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</si>
  <si>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</si>
  <si>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</si>
  <si>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</si>
  <si>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</si>
  <si>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</si>
  <si>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</si>
  <si>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</si>
  <si>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</si>
  <si>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</si>
  <si>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</si>
  <si>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</si>
  <si>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</si>
  <si>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</si>
  <si>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</si>
  <si>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</si>
  <si>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</si>
  <si>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</si>
  <si>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</si>
  <si>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</si>
  <si>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</si>
  <si>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</si>
  <si>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</si>
  <si>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</si>
  <si>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</si>
  <si>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</si>
  <si>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</si>
  <si>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</si>
  <si>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</si>
  <si>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</si>
  <si>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</si>
  <si>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</si>
  <si>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</si>
  <si>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</si>
  <si>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</si>
  <si>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</si>
  <si>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</si>
  <si>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</si>
  <si>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</si>
  <si>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</si>
  <si>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</si>
  <si>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</si>
  <si>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</si>
  <si>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</si>
  <si>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</si>
  <si>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</si>
  <si>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</si>
  <si>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</si>
  <si>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</si>
  <si>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</si>
  <si>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</si>
  <si>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</si>
  <si>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</si>
  <si>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</si>
  <si>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</si>
  <si>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</si>
  <si>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</si>
  <si>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</si>
  <si>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</si>
  <si>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</si>
  <si>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</si>
  <si>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</si>
  <si>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</si>
  <si>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</si>
  <si>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</si>
  <si>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</si>
  <si>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</si>
  <si>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</si>
  <si>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</si>
  <si>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</si>
  <si>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</si>
  <si>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</si>
  <si>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</si>
  <si>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</si>
  <si>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</si>
  <si>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</si>
  <si>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</si>
  <si>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</si>
  <si>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</si>
  <si>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</si>
  <si>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</si>
  <si>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</si>
  <si>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</si>
  <si>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</si>
  <si>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</si>
  <si>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</si>
  <si>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</si>
  <si>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</si>
  <si>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</si>
  <si>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</si>
  <si>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</si>
  <si>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</si>
  <si>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</si>
  <si>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</si>
  <si>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</si>
  <si>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</si>
  <si>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</si>
  <si>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</si>
  <si>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</si>
  <si>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</si>
  <si>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</si>
  <si>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</si>
  <si>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</si>
  <si>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</si>
  <si>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</si>
  <si>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</si>
  <si>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</si>
  <si>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</si>
  <si>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</si>
  <si>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</si>
  <si>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</si>
  <si>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</si>
  <si>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</si>
  <si>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</si>
  <si>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</si>
  <si>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</si>
  <si>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</si>
  <si>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</si>
  <si>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</si>
  <si>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</si>
  <si>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</si>
  <si>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</si>
  <si>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</si>
  <si>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</si>
  <si>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</si>
  <si>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</si>
  <si>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</si>
  <si>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</si>
  <si>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</si>
  <si>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</si>
  <si>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</si>
  <si>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</si>
  <si>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</si>
  <si>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</si>
  <si>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</si>
  <si>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</si>
  <si>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</si>
  <si>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</si>
  <si>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</si>
  <si>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</si>
  <si>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</si>
  <si>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</si>
  <si>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</si>
  <si>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</si>
  <si>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</si>
  <si>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</si>
  <si>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</si>
  <si>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</si>
  <si>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</si>
  <si>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</si>
  <si>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</si>
  <si>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</si>
  <si>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</si>
  <si>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</si>
  <si>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</si>
  <si>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</si>
  <si>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</si>
  <si>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</si>
  <si>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</si>
  <si>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</si>
  <si>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</si>
  <si>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</si>
  <si>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</si>
  <si>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</si>
  <si>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</si>
  <si>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</si>
  <si>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</si>
  <si>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</si>
  <si>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</si>
  <si>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</si>
  <si>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</si>
  <si>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</si>
  <si>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</si>
  <si>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</si>
  <si>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</si>
  <si>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</si>
  <si>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</si>
  <si>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</si>
  <si>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</si>
  <si>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</si>
  <si>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</si>
  <si>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</si>
  <si>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</si>
  <si>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</si>
  <si>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</si>
  <si>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</si>
  <si>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</si>
  <si>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</si>
  <si>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</si>
  <si>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</si>
  <si>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</si>
  <si>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</si>
  <si>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</si>
  <si>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</si>
  <si>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</si>
  <si>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</si>
  <si>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</si>
  <si>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</si>
  <si>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</si>
  <si>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</si>
  <si>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</si>
  <si>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</si>
  <si>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</si>
  <si>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</si>
  <si>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</si>
  <si>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</si>
  <si>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</si>
  <si>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</si>
  <si>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</si>
  <si>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</si>
  <si>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</si>
  <si>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</si>
  <si>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</si>
  <si>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</si>
  <si>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</si>
  <si>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</si>
  <si>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</si>
  <si>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</si>
  <si>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</si>
  <si>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</si>
  <si>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</si>
  <si>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</si>
  <si>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</si>
  <si>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</si>
  <si>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</si>
  <si>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</si>
  <si>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</si>
  <si>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</si>
  <si>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</si>
  <si>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</si>
  <si>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</si>
  <si>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</si>
  <si>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</si>
  <si>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</si>
  <si>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</si>
  <si>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</si>
  <si>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</si>
  <si>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</si>
  <si>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</si>
  <si>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</si>
  <si>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</si>
  <si>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</si>
  <si>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</si>
  <si>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</si>
  <si>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</si>
  <si>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</si>
  <si>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</si>
  <si>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</si>
  <si>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</si>
  <si>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</si>
  <si>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</si>
  <si>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</si>
  <si>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</si>
  <si>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</si>
  <si>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</si>
  <si>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</si>
  <si>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</si>
  <si>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</si>
  <si>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</si>
  <si>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</si>
  <si>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</si>
  <si>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</si>
  <si>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</si>
  <si>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</si>
  <si>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</si>
  <si>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</si>
  <si>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</si>
  <si>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</si>
  <si>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</si>
  <si>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</si>
  <si>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</si>
  <si>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</si>
  <si>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</si>
  <si>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</si>
  <si>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</si>
  <si>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</si>
  <si>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</si>
  <si>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</si>
  <si>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</si>
  <si>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</si>
  <si>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</si>
  <si>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</si>
  <si>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</si>
  <si>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</si>
  <si>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</si>
  <si>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</si>
  <si>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</si>
  <si>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</si>
  <si>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</si>
  <si>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</si>
  <si>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</si>
  <si>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</si>
  <si>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</si>
  <si>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</si>
  <si>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</si>
  <si>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</si>
  <si>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</si>
  <si>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</si>
  <si>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</si>
  <si>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</si>
  <si>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</si>
  <si>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</si>
  <si>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</si>
  <si>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</si>
  <si>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</si>
  <si>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</si>
  <si>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</si>
  <si>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</si>
  <si>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</si>
  <si>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</si>
  <si>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</si>
  <si>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</si>
  <si>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</si>
  <si>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</si>
  <si>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</si>
  <si>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</si>
  <si>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</si>
  <si>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</si>
  <si>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</si>
  <si>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</si>
  <si>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</si>
  <si>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</si>
  <si>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</si>
  <si>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</si>
  <si>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</si>
  <si>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</si>
  <si>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</si>
  <si>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</si>
  <si>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</si>
  <si>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</si>
  <si>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</si>
  <si>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</si>
  <si>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</si>
  <si>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</si>
  <si>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</si>
  <si>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</si>
  <si>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</si>
  <si>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</si>
  <si>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</si>
  <si>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</si>
  <si>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</si>
  <si>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</si>
  <si>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</si>
  <si>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</si>
  <si>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</si>
  <si>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</si>
  <si>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</si>
  <si>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</si>
  <si>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</si>
  <si>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</si>
  <si>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</si>
  <si>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</si>
  <si>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</si>
  <si>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</si>
  <si>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</si>
  <si>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</si>
  <si>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</si>
  <si>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</si>
  <si>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</si>
  <si>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</si>
  <si>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</si>
  <si>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</si>
  <si>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</si>
  <si>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</si>
  <si>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</si>
  <si>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</si>
  <si>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</si>
  <si>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</si>
  <si>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</si>
  <si>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</si>
  <si>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</si>
  <si>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</si>
  <si>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</si>
  <si>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</si>
  <si>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</si>
  <si>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</si>
  <si>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</si>
  <si>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</si>
  <si>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</si>
  <si>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</si>
  <si>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</si>
  <si>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</si>
  <si>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</si>
  <si>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</si>
  <si>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</si>
  <si>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</si>
  <si>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</si>
  <si>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</si>
  <si>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</si>
  <si>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</si>
  <si>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</si>
  <si>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</si>
  <si>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</si>
  <si>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</si>
  <si>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</si>
  <si>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</si>
  <si>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</si>
  <si>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</si>
  <si>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</si>
  <si>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</si>
  <si>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</si>
  <si>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</si>
  <si>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</si>
  <si>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</si>
  <si>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</si>
  <si>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</si>
  <si>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</si>
  <si>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</si>
  <si>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</si>
  <si>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</si>
  <si>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</si>
  <si>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</si>
  <si>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</si>
  <si>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</si>
  <si>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</si>
  <si>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</si>
  <si>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</si>
  <si>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</si>
  <si>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</si>
  <si>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</si>
  <si>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</si>
  <si>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</si>
  <si>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</si>
  <si>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</si>
  <si>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</si>
  <si>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</si>
  <si>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</si>
  <si>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</si>
  <si>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</si>
  <si>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</si>
  <si>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</si>
  <si>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</si>
  <si>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</si>
  <si>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</si>
  <si>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</si>
  <si>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</si>
  <si>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</si>
  <si>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</si>
  <si>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</si>
  <si>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</si>
  <si>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</si>
  <si>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</si>
  <si>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</si>
  <si>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</si>
  <si>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</si>
  <si>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</si>
  <si>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</si>
  <si>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</si>
  <si>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</si>
  <si>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</si>
  <si>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</si>
  <si>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</si>
  <si>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</si>
  <si>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</si>
  <si>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</si>
  <si>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</si>
  <si>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</si>
  <si>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</si>
  <si>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</si>
  <si>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</si>
  <si>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</si>
  <si>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</si>
  <si>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</si>
  <si>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</si>
  <si>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</si>
  <si>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</si>
  <si>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</si>
  <si>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</si>
  <si>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</si>
  <si>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</si>
  <si>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</si>
  <si>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</si>
  <si>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</si>
  <si>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</si>
  <si>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</si>
  <si>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</si>
  <si>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</si>
  <si>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</si>
  <si>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</si>
  <si>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</si>
  <si>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</si>
  <si>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</si>
  <si>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</si>
  <si>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</si>
  <si>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</si>
  <si>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</si>
  <si>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</si>
  <si>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</si>
  <si>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</si>
  <si>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</si>
  <si>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</si>
  <si>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</si>
  <si>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</si>
  <si>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</si>
  <si>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</si>
  <si>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</si>
  <si>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</si>
  <si>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</si>
  <si>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</si>
  <si>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</si>
  <si>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</si>
  <si>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</si>
  <si>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</si>
  <si>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</si>
  <si>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</si>
  <si>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</si>
  <si>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</si>
  <si>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</si>
  <si>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</si>
  <si>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</si>
  <si>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</si>
  <si>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</si>
  <si>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</si>
  <si>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</si>
  <si>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</si>
  <si>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</si>
  <si>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</si>
  <si>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</si>
  <si>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</si>
  <si>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</si>
  <si>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</si>
  <si>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</si>
  <si>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</si>
  <si>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</si>
  <si>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</si>
  <si>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</si>
  <si>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</si>
  <si>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</si>
  <si>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</si>
  <si>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</si>
  <si>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</si>
  <si>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</si>
  <si>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</si>
  <si>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</si>
  <si>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</si>
  <si>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</si>
  <si>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</si>
  <si>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</si>
  <si>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</si>
  <si>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</si>
  <si>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</si>
  <si>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</si>
  <si>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</si>
  <si>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</si>
  <si>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</si>
  <si>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</si>
  <si>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</si>
  <si>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</si>
  <si>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</si>
  <si>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</si>
  <si>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</si>
  <si>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</si>
  <si>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</si>
  <si>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</si>
  <si>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</si>
  <si>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</si>
  <si>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</si>
  <si>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</si>
  <si>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</si>
  <si>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</si>
  <si>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</si>
  <si>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</si>
  <si>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</si>
  <si>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</si>
  <si>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</si>
  <si>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</si>
  <si>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</si>
  <si>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</si>
  <si>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</si>
  <si>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</si>
  <si>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</si>
  <si>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</si>
  <si>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</si>
  <si>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</si>
  <si>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</si>
  <si>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</si>
  <si>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</si>
  <si>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</si>
  <si>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</si>
  <si>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</si>
  <si>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</si>
  <si>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</si>
  <si>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</si>
  <si>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</si>
  <si>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</si>
  <si>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</si>
  <si>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</si>
  <si>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</si>
  <si>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</si>
  <si>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</si>
  <si>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</si>
  <si>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</si>
  <si>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</si>
  <si>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</si>
  <si>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</si>
  <si>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</si>
  <si>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</si>
  <si>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</si>
  <si>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</si>
  <si>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</si>
  <si>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</si>
  <si>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</si>
  <si>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</si>
  <si>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</si>
  <si>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</si>
  <si>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</si>
  <si>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</si>
  <si>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</si>
  <si>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</si>
  <si>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</si>
  <si>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</si>
  <si>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</si>
  <si>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</si>
  <si>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</si>
  <si>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</si>
  <si>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</si>
  <si>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</si>
  <si>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</si>
  <si>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</si>
  <si>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</si>
  <si>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</si>
  <si>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</si>
  <si>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</si>
  <si>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</si>
  <si>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</si>
  <si>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</si>
  <si>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</si>
  <si>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</si>
  <si>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</si>
  <si>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</si>
  <si>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</si>
  <si>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</si>
  <si>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</si>
  <si>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</si>
  <si>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</si>
  <si>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</si>
  <si>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</si>
  <si>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</si>
  <si>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</si>
  <si>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</si>
  <si>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</si>
  <si>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</si>
  <si>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</si>
  <si>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</si>
  <si>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</si>
  <si>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</si>
  <si>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</si>
  <si>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</si>
  <si>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</si>
  <si>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</si>
  <si>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</si>
  <si>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</si>
  <si>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</si>
  <si>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</si>
  <si>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</si>
  <si>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</si>
  <si>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</si>
  <si>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</si>
  <si>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</si>
  <si>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</si>
  <si>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</si>
  <si>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</si>
  <si>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</si>
  <si>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</si>
  <si>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</si>
  <si>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</si>
  <si>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</si>
  <si>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</si>
  <si>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</si>
  <si>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</si>
  <si>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</si>
  <si>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</si>
  <si>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</si>
  <si>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</si>
  <si>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</si>
  <si>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</si>
  <si>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</si>
  <si>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</si>
  <si>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</si>
  <si>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</si>
  <si>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</si>
  <si>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</si>
  <si>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</si>
  <si>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</si>
  <si>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</si>
  <si>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</si>
  <si>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</si>
  <si>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</si>
  <si>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</si>
  <si>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</si>
  <si>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</si>
  <si>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</si>
  <si>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</si>
  <si>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</si>
  <si>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</si>
  <si>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</si>
  <si>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</si>
  <si>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</si>
  <si>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</si>
  <si>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</si>
  <si>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</si>
  <si>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</si>
  <si>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</si>
  <si>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</si>
  <si>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</si>
  <si>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</si>
  <si>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</si>
  <si>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</si>
  <si>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</si>
  <si>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</si>
  <si>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</si>
  <si>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</si>
  <si>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</si>
  <si>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</si>
  <si>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</si>
  <si>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</si>
  <si>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</si>
  <si>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</si>
  <si>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</si>
  <si>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</si>
  <si>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</si>
  <si>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</si>
  <si>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</si>
  <si>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</si>
  <si>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</si>
  <si>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</si>
  <si>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</si>
  <si>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</si>
  <si>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</si>
  <si>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</si>
  <si>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</si>
  <si>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</si>
  <si>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</si>
  <si>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</si>
  <si>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</si>
  <si>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</si>
  <si>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</si>
  <si>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</si>
  <si>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</si>
  <si>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</si>
  <si>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</si>
  <si>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</si>
  <si>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</si>
  <si>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</si>
  <si>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</si>
  <si>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</si>
  <si>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</si>
  <si>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</si>
  <si>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</si>
  <si>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</si>
  <si>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</si>
  <si>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</si>
  <si>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</si>
  <si>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</si>
  <si>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</si>
  <si>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</si>
  <si>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</si>
  <si>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</si>
  <si>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</si>
  <si>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</si>
  <si>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</si>
  <si>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</si>
  <si>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</si>
  <si>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</si>
  <si>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</si>
  <si>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</si>
  <si>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</si>
  <si>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</si>
  <si>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</si>
  <si>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</si>
  <si>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</si>
  <si>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</si>
  <si>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</si>
  <si>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</si>
  <si>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</si>
  <si>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</si>
  <si>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</si>
  <si>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</si>
  <si>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</si>
  <si>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</si>
  <si>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</si>
  <si>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</si>
  <si>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</si>
  <si>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</si>
  <si>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</si>
  <si>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</si>
  <si>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</si>
  <si>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</si>
  <si>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</si>
  <si>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</si>
  <si>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</si>
  <si>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</si>
  <si>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</si>
  <si>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</si>
  <si>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</si>
  <si>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</si>
  <si>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</si>
  <si>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</si>
  <si>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</si>
  <si>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</si>
  <si>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</si>
  <si>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</si>
  <si>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</si>
  <si>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</si>
  <si>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</si>
  <si>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</si>
  <si>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</si>
  <si>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</si>
  <si>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</si>
  <si>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</si>
  <si>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</si>
  <si>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</si>
  <si>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</si>
  <si>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</si>
  <si>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</si>
  <si>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</si>
  <si>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</si>
  <si>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</si>
  <si>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</si>
  <si>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</si>
  <si>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</si>
  <si>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</si>
  <si>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</si>
  <si>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</si>
  <si>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</si>
  <si>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</si>
  <si>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</si>
  <si>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SREDNJA ŠKOLA BARTULA KAŠIĆA </t>
  </si>
  <si>
    <t>ANTE STARČEVIĆA 9</t>
  </si>
  <si>
    <t>JASNA PARO VIDOLIN</t>
  </si>
  <si>
    <t>023611720</t>
  </si>
  <si>
    <t>023600270</t>
  </si>
  <si>
    <t>ured@ss-bkasica-pag.skole.hr</t>
  </si>
  <si>
    <t>MARIJA PEĆIRKO, 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</si>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</sst>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2786204</v>
      </c>
      <c r="D2" s="63">
        <f>PRRAS!E12</f>
        <v>3085468</v>
      </c>
      <c r="E2" s="63"/>
      <c r="F2" s="63"/>
      <c r="G2" s="64">
        <f t="shared" ref="G2:G65" si="0">(B2/1000)*(C2*1+D2*2)</f>
        <v>8957.14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17193</v>
      </c>
      <c r="L10" s="50">
        <f>INT(VALUE(RefStr!B6))</f>
        <v>17193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03088570</v>
      </c>
      <c r="L11" s="50">
        <f>INT(VALUE(RefStr!B8))</f>
        <v>3088570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SREDNJA ŠKOLA BARTULA KAŠIĆA</v>
      </c>
      <c r="L12" s="50">
        <f>LEN(Skriveni!K12)</f>
        <v>28</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23250</v>
      </c>
      <c r="L13" s="50">
        <f>INT(VALUE(RefStr!B12))</f>
        <v>23250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PAG</v>
      </c>
      <c r="L14" s="50">
        <f>LEN(Skriveni!K14)</f>
        <v>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ANTE STARČEVIĆA 9</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316</v>
      </c>
      <c r="L19" s="50">
        <f>INT(VALUE(RefStr!B22))</f>
        <v>316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45554793301</v>
      </c>
      <c r="L21" s="50">
        <f>INT(VALUE(RefStr!K14))</f>
        <v>45554793301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JASNA PARO VIDOLIN</v>
      </c>
      <c r="L22" s="50">
        <f>LEN(RefStr!H25)</f>
        <v>18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023611720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023600270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ured@ss-bkasica-pag.skole.hr</v>
      </c>
      <c r="L25" s="50">
        <f>LEN(RefStr!H29)</f>
        <v>28</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ured@ss-bkasica-pag.skole.hr</v>
      </c>
      <c r="L26" s="50">
        <f>LEN(RefStr!H31)</f>
        <v>28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MARIJA PEĆIRKO, prof.</v>
      </c>
      <c r="L27" s="50">
        <f>LEN(RefStr!H33)</f>
        <v>21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48.735.286,33</v>
      </c>
      <c r="L28" s="50">
        <f>SUM(G2:G1561)</f>
        <v>48735286.333999969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34476664.282000005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9726781.9260000009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4257229.7700000005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3596.6400000000003</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271013.71600000001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2341095</v>
      </c>
      <c r="D46" s="58">
        <f>PRRAS!E56</f>
        <v>2538768</v>
      </c>
      <c r="E46" s="58">
        <v>0</v>
      </c>
      <c r="F46" s="58">
        <v>0</v>
      </c>
      <c r="G46" s="59">
        <f t="shared" si="0"/>
        <v>333838.39499999996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2341095</v>
      </c>
      <c r="D64" s="58">
        <f>PRRAS!E74</f>
        <v>2538768</v>
      </c>
      <c r="E64" s="58">
        <v>0</v>
      </c>
      <c r="F64" s="58">
        <v>0</v>
      </c>
      <c r="G64" s="59">
        <f t="shared" si="0"/>
        <v>467373.75300000003</v>
      </c>
      <c r="H64" s="59">
        <f t="shared" si="1"/>
        <v>0</v>
      </c>
      <c r="I64" s="60">
        <v>0</v>
      </c>
    </row>
    <row r="65" spans="1:9" x14ac:dyDescent="0.2">
      <c r="A65" s="57">
        <v>151</v>
      </c>
      <c r="B65" s="58">
        <f>PRRAS!C75</f>
        <v>64</v>
      </c>
      <c r="C65" s="58">
        <f>PRRAS!D75</f>
        <v>2326095</v>
      </c>
      <c r="D65" s="58">
        <f>PRRAS!E75</f>
        <v>2523768</v>
      </c>
      <c r="E65" s="58">
        <v>0</v>
      </c>
      <c r="F65" s="58">
        <v>0</v>
      </c>
      <c r="G65" s="59">
        <f t="shared" si="0"/>
        <v>471912.38400000002</v>
      </c>
      <c r="H65" s="59">
        <f t="shared" si="1"/>
        <v>0</v>
      </c>
      <c r="I65" s="60">
        <v>0</v>
      </c>
    </row>
    <row r="66" spans="1:9" x14ac:dyDescent="0.2">
      <c r="A66" s="57">
        <v>151</v>
      </c>
      <c r="B66" s="58">
        <f>PRRAS!C76</f>
        <v>65</v>
      </c>
      <c r="C66" s="58">
        <f>PRRAS!D76</f>
        <v>15000</v>
      </c>
      <c r="D66" s="58">
        <f>PRRAS!E76</f>
        <v>15000</v>
      </c>
      <c r="E66" s="58">
        <v>0</v>
      </c>
      <c r="F66" s="58">
        <v>0</v>
      </c>
      <c r="G66" s="59">
        <f t="shared" ref="G66:G129" si="2">(B66/1000)*(C66*1+D66*2)</f>
        <v>2925</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5120</v>
      </c>
      <c r="D106" s="58">
        <f>PRRAS!E116</f>
        <v>13253</v>
      </c>
      <c r="E106" s="58">
        <v>0</v>
      </c>
      <c r="F106" s="58">
        <v>0</v>
      </c>
      <c r="G106" s="59">
        <f t="shared" si="2"/>
        <v>3320.73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5120</v>
      </c>
      <c r="D112" s="58">
        <f>PRRAS!E122</f>
        <v>13253</v>
      </c>
      <c r="E112" s="58">
        <v>0</v>
      </c>
      <c r="F112" s="58">
        <v>0</v>
      </c>
      <c r="G112" s="59">
        <f t="shared" si="2"/>
        <v>3510.4859999999999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5120</v>
      </c>
      <c r="D117" s="58">
        <f>PRRAS!E127</f>
        <v>13253</v>
      </c>
      <c r="E117" s="58">
        <v>0</v>
      </c>
      <c r="F117" s="58">
        <v>0</v>
      </c>
      <c r="G117" s="59">
        <f t="shared" si="2"/>
        <v>3668.616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31787</v>
      </c>
      <c r="D124" s="58">
        <f>PRRAS!E134</f>
        <v>48325</v>
      </c>
      <c r="E124" s="58">
        <v>0</v>
      </c>
      <c r="F124" s="58">
        <v>0</v>
      </c>
      <c r="G124" s="59">
        <f t="shared" si="2"/>
        <v>15797.751</v>
      </c>
      <c r="H124" s="59">
        <f t="shared" si="3"/>
        <v>0</v>
      </c>
      <c r="I124" s="60">
        <v>0</v>
      </c>
    </row>
    <row r="125" spans="1:9" x14ac:dyDescent="0.2">
      <c r="A125" s="57">
        <v>151</v>
      </c>
      <c r="B125" s="58">
        <f>PRRAS!C135</f>
        <v>124</v>
      </c>
      <c r="C125" s="58">
        <f>PRRAS!D135</f>
        <v>6095</v>
      </c>
      <c r="D125" s="58">
        <f>PRRAS!E135</f>
        <v>11415</v>
      </c>
      <c r="E125" s="58">
        <v>0</v>
      </c>
      <c r="F125" s="58">
        <v>0</v>
      </c>
      <c r="G125" s="59">
        <f t="shared" si="2"/>
        <v>3586.7</v>
      </c>
      <c r="H125" s="59">
        <f t="shared" si="3"/>
        <v>0</v>
      </c>
      <c r="I125" s="60">
        <v>0</v>
      </c>
    </row>
    <row r="126" spans="1:9" x14ac:dyDescent="0.2">
      <c r="A126" s="57">
        <v>151</v>
      </c>
      <c r="B126" s="58">
        <f>PRRAS!C136</f>
        <v>125</v>
      </c>
      <c r="C126" s="58">
        <f>PRRAS!D136</f>
        <v>1345</v>
      </c>
      <c r="D126" s="58">
        <f>PRRAS!E136</f>
        <v>8915</v>
      </c>
      <c r="E126" s="58">
        <v>0</v>
      </c>
      <c r="F126" s="58">
        <v>0</v>
      </c>
      <c r="G126" s="59">
        <f t="shared" si="2"/>
        <v>2396.875</v>
      </c>
      <c r="H126" s="59">
        <f t="shared" si="3"/>
        <v>0</v>
      </c>
      <c r="I126" s="60">
        <v>0</v>
      </c>
    </row>
    <row r="127" spans="1:9" x14ac:dyDescent="0.2">
      <c r="A127" s="57">
        <v>151</v>
      </c>
      <c r="B127" s="58">
        <f>PRRAS!C137</f>
        <v>126</v>
      </c>
      <c r="C127" s="58">
        <f>PRRAS!D137</f>
        <v>4750</v>
      </c>
      <c r="D127" s="58">
        <f>PRRAS!E137</f>
        <v>2500</v>
      </c>
      <c r="E127" s="58">
        <v>0</v>
      </c>
      <c r="F127" s="58">
        <v>0</v>
      </c>
      <c r="G127" s="59">
        <f t="shared" si="2"/>
        <v>1228.5</v>
      </c>
      <c r="H127" s="59">
        <f t="shared" si="3"/>
        <v>0</v>
      </c>
      <c r="I127" s="60">
        <v>0</v>
      </c>
    </row>
    <row r="128" spans="1:9" x14ac:dyDescent="0.2">
      <c r="A128" s="57">
        <v>151</v>
      </c>
      <c r="B128" s="58">
        <f>PRRAS!C138</f>
        <v>127</v>
      </c>
      <c r="C128" s="58">
        <f>PRRAS!D138</f>
        <v>25692</v>
      </c>
      <c r="D128" s="58">
        <f>PRRAS!E138</f>
        <v>36910</v>
      </c>
      <c r="E128" s="58">
        <v>0</v>
      </c>
      <c r="F128" s="58">
        <v>0</v>
      </c>
      <c r="G128" s="59">
        <f t="shared" si="2"/>
        <v>12638.023999999999</v>
      </c>
      <c r="H128" s="59">
        <f t="shared" si="3"/>
        <v>0</v>
      </c>
      <c r="I128" s="60">
        <v>0</v>
      </c>
    </row>
    <row r="129" spans="1:9" x14ac:dyDescent="0.2">
      <c r="A129" s="57">
        <v>151</v>
      </c>
      <c r="B129" s="58">
        <f>PRRAS!C139</f>
        <v>128</v>
      </c>
      <c r="C129" s="58">
        <f>PRRAS!D139</f>
        <v>23497</v>
      </c>
      <c r="D129" s="58">
        <f>PRRAS!E139</f>
        <v>36910</v>
      </c>
      <c r="E129" s="58">
        <v>0</v>
      </c>
      <c r="F129" s="58">
        <v>0</v>
      </c>
      <c r="G129" s="59">
        <f t="shared" si="2"/>
        <v>12456.576000000001</v>
      </c>
      <c r="H129" s="59">
        <f t="shared" si="3"/>
        <v>0</v>
      </c>
      <c r="I129" s="60">
        <v>0</v>
      </c>
    </row>
    <row r="130" spans="1:9" x14ac:dyDescent="0.2">
      <c r="A130" s="57">
        <v>151</v>
      </c>
      <c r="B130" s="58">
        <f>PRRAS!C140</f>
        <v>129</v>
      </c>
      <c r="C130" s="58">
        <f>PRRAS!D140</f>
        <v>2195</v>
      </c>
      <c r="D130" s="58">
        <f>PRRAS!E140</f>
        <v>0</v>
      </c>
      <c r="E130" s="58">
        <v>0</v>
      </c>
      <c r="F130" s="58">
        <v>0</v>
      </c>
      <c r="G130" s="59">
        <f t="shared" ref="G130:G193" si="4">(B130/1000)*(C130*1+D130*2)</f>
        <v>283.15500000000003</v>
      </c>
      <c r="H130" s="59">
        <f t="shared" ref="H130:H193" si="5">ABS(C130-ROUND(C130,0))+ABS(D130-ROUND(D130,0))</f>
        <v>0</v>
      </c>
      <c r="I130" s="60">
        <v>0</v>
      </c>
    </row>
    <row r="131" spans="1:9" x14ac:dyDescent="0.2">
      <c r="A131" s="57">
        <v>151</v>
      </c>
      <c r="B131" s="58">
        <f>PRRAS!C141</f>
        <v>130</v>
      </c>
      <c r="C131" s="58">
        <f>PRRAS!D141</f>
        <v>408202</v>
      </c>
      <c r="D131" s="58">
        <f>PRRAS!E141</f>
        <v>485122</v>
      </c>
      <c r="E131" s="58">
        <v>0</v>
      </c>
      <c r="F131" s="58">
        <v>0</v>
      </c>
      <c r="G131" s="59">
        <f t="shared" si="4"/>
        <v>179197.98</v>
      </c>
      <c r="H131" s="59">
        <f t="shared" si="5"/>
        <v>0</v>
      </c>
      <c r="I131" s="60">
        <v>0</v>
      </c>
    </row>
    <row r="132" spans="1:9" x14ac:dyDescent="0.2">
      <c r="A132" s="57">
        <v>151</v>
      </c>
      <c r="B132" s="58">
        <f>PRRAS!C142</f>
        <v>131</v>
      </c>
      <c r="C132" s="58">
        <f>PRRAS!D142</f>
        <v>408202</v>
      </c>
      <c r="D132" s="58">
        <f>PRRAS!E142</f>
        <v>485122</v>
      </c>
      <c r="E132" s="58">
        <v>0</v>
      </c>
      <c r="F132" s="58">
        <v>0</v>
      </c>
      <c r="G132" s="59">
        <f t="shared" si="4"/>
        <v>180576.42600000001</v>
      </c>
      <c r="H132" s="59">
        <f t="shared" si="5"/>
        <v>0</v>
      </c>
      <c r="I132" s="60">
        <v>0</v>
      </c>
    </row>
    <row r="133" spans="1:9" x14ac:dyDescent="0.2">
      <c r="A133" s="57">
        <v>151</v>
      </c>
      <c r="B133" s="58">
        <f>PRRAS!C143</f>
        <v>132</v>
      </c>
      <c r="C133" s="58">
        <f>PRRAS!D143</f>
        <v>351857</v>
      </c>
      <c r="D133" s="58">
        <f>PRRAS!E143</f>
        <v>370018</v>
      </c>
      <c r="E133" s="58">
        <v>0</v>
      </c>
      <c r="F133" s="58">
        <v>0</v>
      </c>
      <c r="G133" s="59">
        <f t="shared" si="4"/>
        <v>144129.87600000002</v>
      </c>
      <c r="H133" s="59">
        <f t="shared" si="5"/>
        <v>0</v>
      </c>
      <c r="I133" s="60">
        <v>0</v>
      </c>
    </row>
    <row r="134" spans="1:9" x14ac:dyDescent="0.2">
      <c r="A134" s="57">
        <v>151</v>
      </c>
      <c r="B134" s="58">
        <f>PRRAS!C144</f>
        <v>133</v>
      </c>
      <c r="C134" s="58">
        <f>PRRAS!D144</f>
        <v>56345</v>
      </c>
      <c r="D134" s="58">
        <f>PRRAS!E144</f>
        <v>115104</v>
      </c>
      <c r="E134" s="58">
        <v>0</v>
      </c>
      <c r="F134" s="58">
        <v>0</v>
      </c>
      <c r="G134" s="59">
        <f t="shared" si="4"/>
        <v>38111.548999999999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2717770</v>
      </c>
      <c r="D149" s="58">
        <f>PRRAS!E159</f>
        <v>2934110</v>
      </c>
      <c r="E149" s="58">
        <v>0</v>
      </c>
      <c r="F149" s="58">
        <v>0</v>
      </c>
      <c r="G149" s="59">
        <f t="shared" si="4"/>
        <v>1270726.52</v>
      </c>
      <c r="H149" s="59">
        <f t="shared" si="5"/>
        <v>0</v>
      </c>
      <c r="I149" s="60">
        <v>0</v>
      </c>
    </row>
    <row r="150" spans="1:9" x14ac:dyDescent="0.2">
      <c r="A150" s="57">
        <v>151</v>
      </c>
      <c r="B150" s="58">
        <f>PRRAS!C160</f>
        <v>149</v>
      </c>
      <c r="C150" s="58">
        <f>PRRAS!D160</f>
        <v>2237343</v>
      </c>
      <c r="D150" s="58">
        <f>PRRAS!E160</f>
        <v>2441732</v>
      </c>
      <c r="E150" s="58">
        <v>0</v>
      </c>
      <c r="F150" s="58">
        <v>0</v>
      </c>
      <c r="G150" s="59">
        <f t="shared" si="4"/>
        <v>1061000.243</v>
      </c>
      <c r="H150" s="59">
        <f t="shared" si="5"/>
        <v>0</v>
      </c>
      <c r="I150" s="60">
        <v>0</v>
      </c>
    </row>
    <row r="151" spans="1:9" x14ac:dyDescent="0.2">
      <c r="A151" s="57">
        <v>151</v>
      </c>
      <c r="B151" s="58">
        <f>PRRAS!C161</f>
        <v>150</v>
      </c>
      <c r="C151" s="58">
        <f>PRRAS!D161</f>
        <v>1827587</v>
      </c>
      <c r="D151" s="58">
        <f>PRRAS!E161</f>
        <v>2022398</v>
      </c>
      <c r="E151" s="58">
        <v>0</v>
      </c>
      <c r="F151" s="58">
        <v>0</v>
      </c>
      <c r="G151" s="59">
        <f t="shared" si="4"/>
        <v>880857.45</v>
      </c>
      <c r="H151" s="59">
        <f t="shared" si="5"/>
        <v>0</v>
      </c>
      <c r="I151" s="60">
        <v>0</v>
      </c>
    </row>
    <row r="152" spans="1:9" x14ac:dyDescent="0.2">
      <c r="A152" s="57">
        <v>151</v>
      </c>
      <c r="B152" s="58">
        <f>PRRAS!C162</f>
        <v>151</v>
      </c>
      <c r="C152" s="58">
        <f>PRRAS!D162</f>
        <v>1827587</v>
      </c>
      <c r="D152" s="58">
        <f>PRRAS!E162</f>
        <v>2022398</v>
      </c>
      <c r="E152" s="58">
        <v>0</v>
      </c>
      <c r="F152" s="58">
        <v>0</v>
      </c>
      <c r="G152" s="59">
        <f t="shared" si="4"/>
        <v>886729.83299999998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95411</v>
      </c>
      <c r="D156" s="58">
        <f>PRRAS!E166</f>
        <v>71482</v>
      </c>
      <c r="E156" s="58">
        <v>0</v>
      </c>
      <c r="F156" s="58">
        <v>0</v>
      </c>
      <c r="G156" s="59">
        <f t="shared" si="4"/>
        <v>36948.125</v>
      </c>
      <c r="H156" s="59">
        <f t="shared" si="5"/>
        <v>0</v>
      </c>
      <c r="I156" s="60">
        <v>0</v>
      </c>
    </row>
    <row r="157" spans="1:9" x14ac:dyDescent="0.2">
      <c r="A157" s="57">
        <v>151</v>
      </c>
      <c r="B157" s="58">
        <f>PRRAS!C167</f>
        <v>156</v>
      </c>
      <c r="C157" s="58">
        <f>PRRAS!D167</f>
        <v>314345</v>
      </c>
      <c r="D157" s="58">
        <f>PRRAS!E167</f>
        <v>347852</v>
      </c>
      <c r="E157" s="58">
        <v>0</v>
      </c>
      <c r="F157" s="58">
        <v>0</v>
      </c>
      <c r="G157" s="59">
        <f t="shared" si="4"/>
        <v>157567.644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283276</v>
      </c>
      <c r="D159" s="58">
        <f>PRRAS!E169</f>
        <v>313472</v>
      </c>
      <c r="E159" s="58">
        <v>0</v>
      </c>
      <c r="F159" s="58">
        <v>0</v>
      </c>
      <c r="G159" s="59">
        <f t="shared" si="4"/>
        <v>143814.76</v>
      </c>
      <c r="H159" s="59">
        <f t="shared" si="5"/>
        <v>0</v>
      </c>
      <c r="I159" s="60">
        <v>0</v>
      </c>
    </row>
    <row r="160" spans="1:9" x14ac:dyDescent="0.2">
      <c r="A160" s="57">
        <v>151</v>
      </c>
      <c r="B160" s="58">
        <f>PRRAS!C170</f>
        <v>159</v>
      </c>
      <c r="C160" s="58">
        <f>PRRAS!D170</f>
        <v>31069</v>
      </c>
      <c r="D160" s="58">
        <f>PRRAS!E170</f>
        <v>34380</v>
      </c>
      <c r="E160" s="58">
        <v>0</v>
      </c>
      <c r="F160" s="58">
        <v>0</v>
      </c>
      <c r="G160" s="59">
        <f t="shared" si="4"/>
        <v>15872.811</v>
      </c>
      <c r="H160" s="59">
        <f t="shared" si="5"/>
        <v>0</v>
      </c>
      <c r="I160" s="60">
        <v>0</v>
      </c>
    </row>
    <row r="161" spans="1:9" x14ac:dyDescent="0.2">
      <c r="A161" s="57">
        <v>151</v>
      </c>
      <c r="B161" s="58">
        <f>PRRAS!C171</f>
        <v>160</v>
      </c>
      <c r="C161" s="58">
        <f>PRRAS!D171</f>
        <v>480427</v>
      </c>
      <c r="D161" s="58">
        <f>PRRAS!E171</f>
        <v>492378</v>
      </c>
      <c r="E161" s="58">
        <v>0</v>
      </c>
      <c r="F161" s="58">
        <v>0</v>
      </c>
      <c r="G161" s="59">
        <f t="shared" si="4"/>
        <v>234429.28</v>
      </c>
      <c r="H161" s="59">
        <f t="shared" si="5"/>
        <v>0</v>
      </c>
      <c r="I161" s="60">
        <v>0</v>
      </c>
    </row>
    <row r="162" spans="1:9" x14ac:dyDescent="0.2">
      <c r="A162" s="57">
        <v>151</v>
      </c>
      <c r="B162" s="58">
        <f>PRRAS!C172</f>
        <v>161</v>
      </c>
      <c r="C162" s="58">
        <f>PRRAS!D172</f>
        <v>99189</v>
      </c>
      <c r="D162" s="58">
        <f>PRRAS!E172</f>
        <v>140099</v>
      </c>
      <c r="E162" s="58">
        <v>0</v>
      </c>
      <c r="F162" s="58">
        <v>0</v>
      </c>
      <c r="G162" s="59">
        <f t="shared" si="4"/>
        <v>61081.307000000001</v>
      </c>
      <c r="H162" s="59">
        <f t="shared" si="5"/>
        <v>0</v>
      </c>
      <c r="I162" s="60">
        <v>0</v>
      </c>
    </row>
    <row r="163" spans="1:9" x14ac:dyDescent="0.2">
      <c r="A163" s="57">
        <v>151</v>
      </c>
      <c r="B163" s="58">
        <f>PRRAS!C173</f>
        <v>162</v>
      </c>
      <c r="C163" s="58">
        <f>PRRAS!D173</f>
        <v>18910</v>
      </c>
      <c r="D163" s="58">
        <f>PRRAS!E173</f>
        <v>23996</v>
      </c>
      <c r="E163" s="58">
        <v>0</v>
      </c>
      <c r="F163" s="58">
        <v>0</v>
      </c>
      <c r="G163" s="59">
        <f t="shared" si="4"/>
        <v>10838.124</v>
      </c>
      <c r="H163" s="59">
        <f t="shared" si="5"/>
        <v>0</v>
      </c>
      <c r="I163" s="60">
        <v>0</v>
      </c>
    </row>
    <row r="164" spans="1:9" x14ac:dyDescent="0.2">
      <c r="A164" s="57">
        <v>151</v>
      </c>
      <c r="B164" s="58">
        <f>PRRAS!C174</f>
        <v>163</v>
      </c>
      <c r="C164" s="58">
        <f>PRRAS!D174</f>
        <v>53991</v>
      </c>
      <c r="D164" s="58">
        <f>PRRAS!E174</f>
        <v>86747</v>
      </c>
      <c r="E164" s="58">
        <v>0</v>
      </c>
      <c r="F164" s="58">
        <v>0</v>
      </c>
      <c r="G164" s="59">
        <f t="shared" si="4"/>
        <v>37080.055</v>
      </c>
      <c r="H164" s="59">
        <f t="shared" si="5"/>
        <v>0</v>
      </c>
      <c r="I164" s="60">
        <v>0</v>
      </c>
    </row>
    <row r="165" spans="1:9" x14ac:dyDescent="0.2">
      <c r="A165" s="57">
        <v>151</v>
      </c>
      <c r="B165" s="58">
        <f>PRRAS!C175</f>
        <v>164</v>
      </c>
      <c r="C165" s="58">
        <f>PRRAS!D175</f>
        <v>3100</v>
      </c>
      <c r="D165" s="58">
        <f>PRRAS!E175</f>
        <v>4400</v>
      </c>
      <c r="E165" s="58">
        <v>0</v>
      </c>
      <c r="F165" s="58">
        <v>0</v>
      </c>
      <c r="G165" s="59">
        <f t="shared" si="4"/>
        <v>1951.6000000000001</v>
      </c>
      <c r="H165" s="59">
        <f t="shared" si="5"/>
        <v>0</v>
      </c>
      <c r="I165" s="60">
        <v>0</v>
      </c>
    </row>
    <row r="166" spans="1:9" x14ac:dyDescent="0.2">
      <c r="A166" s="57">
        <v>151</v>
      </c>
      <c r="B166" s="58">
        <f>PRRAS!C176</f>
        <v>165</v>
      </c>
      <c r="C166" s="58">
        <f>PRRAS!D176</f>
        <v>23188</v>
      </c>
      <c r="D166" s="58">
        <f>PRRAS!E176</f>
        <v>24956</v>
      </c>
      <c r="E166" s="58">
        <v>0</v>
      </c>
      <c r="F166" s="58">
        <v>0</v>
      </c>
      <c r="G166" s="59">
        <f t="shared" si="4"/>
        <v>12061.5</v>
      </c>
      <c r="H166" s="59">
        <f t="shared" si="5"/>
        <v>0</v>
      </c>
      <c r="I166" s="60">
        <v>0</v>
      </c>
    </row>
    <row r="167" spans="1:9" x14ac:dyDescent="0.2">
      <c r="A167" s="57">
        <v>151</v>
      </c>
      <c r="B167" s="58">
        <f>PRRAS!C177</f>
        <v>166</v>
      </c>
      <c r="C167" s="58">
        <f>PRRAS!D177</f>
        <v>134045</v>
      </c>
      <c r="D167" s="58">
        <f>PRRAS!E177</f>
        <v>144353</v>
      </c>
      <c r="E167" s="58">
        <v>0</v>
      </c>
      <c r="F167" s="58">
        <v>0</v>
      </c>
      <c r="G167" s="59">
        <f t="shared" si="4"/>
        <v>70176.665999999997</v>
      </c>
      <c r="H167" s="59">
        <f t="shared" si="5"/>
        <v>0</v>
      </c>
      <c r="I167" s="60">
        <v>0</v>
      </c>
    </row>
    <row r="168" spans="1:9" x14ac:dyDescent="0.2">
      <c r="A168" s="57">
        <v>151</v>
      </c>
      <c r="B168" s="58">
        <f>PRRAS!C178</f>
        <v>167</v>
      </c>
      <c r="C168" s="58">
        <f>PRRAS!D178</f>
        <v>23995</v>
      </c>
      <c r="D168" s="58">
        <f>PRRAS!E178</f>
        <v>26549</v>
      </c>
      <c r="E168" s="58">
        <v>0</v>
      </c>
      <c r="F168" s="58">
        <v>0</v>
      </c>
      <c r="G168" s="59">
        <f t="shared" si="4"/>
        <v>12874.531000000001</v>
      </c>
      <c r="H168" s="59">
        <f t="shared" si="5"/>
        <v>0</v>
      </c>
      <c r="I168" s="60">
        <v>0</v>
      </c>
    </row>
    <row r="169" spans="1:9" x14ac:dyDescent="0.2">
      <c r="A169" s="57">
        <v>151</v>
      </c>
      <c r="B169" s="58">
        <f>PRRAS!C179</f>
        <v>168</v>
      </c>
      <c r="C169" s="58">
        <f>PRRAS!D179</f>
        <v>12604</v>
      </c>
      <c r="D169" s="58">
        <f>PRRAS!E179</f>
        <v>28473</v>
      </c>
      <c r="E169" s="58">
        <v>0</v>
      </c>
      <c r="F169" s="58">
        <v>0</v>
      </c>
      <c r="G169" s="59">
        <f t="shared" si="4"/>
        <v>11684.400000000001</v>
      </c>
      <c r="H169" s="59">
        <f t="shared" si="5"/>
        <v>0</v>
      </c>
      <c r="I169" s="60">
        <v>0</v>
      </c>
    </row>
    <row r="170" spans="1:9" x14ac:dyDescent="0.2">
      <c r="A170" s="57">
        <v>151</v>
      </c>
      <c r="B170" s="58">
        <f>PRRAS!C180</f>
        <v>169</v>
      </c>
      <c r="C170" s="58">
        <f>PRRAS!D180</f>
        <v>86062</v>
      </c>
      <c r="D170" s="58">
        <f>PRRAS!E180</f>
        <v>85874</v>
      </c>
      <c r="E170" s="58">
        <v>0</v>
      </c>
      <c r="F170" s="58">
        <v>0</v>
      </c>
      <c r="G170" s="59">
        <f t="shared" si="4"/>
        <v>43569.89</v>
      </c>
      <c r="H170" s="59">
        <f t="shared" si="5"/>
        <v>0</v>
      </c>
      <c r="I170" s="60">
        <v>0</v>
      </c>
    </row>
    <row r="171" spans="1:9" x14ac:dyDescent="0.2">
      <c r="A171" s="57">
        <v>151</v>
      </c>
      <c r="B171" s="58">
        <f>PRRAS!C181</f>
        <v>170</v>
      </c>
      <c r="C171" s="58">
        <f>PRRAS!D181</f>
        <v>3083</v>
      </c>
      <c r="D171" s="58">
        <f>PRRAS!E181</f>
        <v>1468</v>
      </c>
      <c r="E171" s="58">
        <v>0</v>
      </c>
      <c r="F171" s="58">
        <v>0</v>
      </c>
      <c r="G171" s="59">
        <f t="shared" si="4"/>
        <v>1023.23</v>
      </c>
      <c r="H171" s="59">
        <f t="shared" si="5"/>
        <v>0</v>
      </c>
      <c r="I171" s="60">
        <v>0</v>
      </c>
    </row>
    <row r="172" spans="1:9" x14ac:dyDescent="0.2">
      <c r="A172" s="57">
        <v>151</v>
      </c>
      <c r="B172" s="58">
        <f>PRRAS!C182</f>
        <v>171</v>
      </c>
      <c r="C172" s="58">
        <f>PRRAS!D182</f>
        <v>8301</v>
      </c>
      <c r="D172" s="58">
        <f>PRRAS!E182</f>
        <v>0</v>
      </c>
      <c r="E172" s="58">
        <v>0</v>
      </c>
      <c r="F172" s="58">
        <v>0</v>
      </c>
      <c r="G172" s="59">
        <f t="shared" si="4"/>
        <v>1419.471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1989</v>
      </c>
      <c r="E174" s="58">
        <v>0</v>
      </c>
      <c r="F174" s="58">
        <v>0</v>
      </c>
      <c r="G174" s="59">
        <f t="shared" si="4"/>
        <v>688.19399999999996</v>
      </c>
      <c r="H174" s="59">
        <f t="shared" si="5"/>
        <v>0</v>
      </c>
      <c r="I174" s="60">
        <v>0</v>
      </c>
    </row>
    <row r="175" spans="1:9" x14ac:dyDescent="0.2">
      <c r="A175" s="57">
        <v>151</v>
      </c>
      <c r="B175" s="58">
        <f>PRRAS!C185</f>
        <v>174</v>
      </c>
      <c r="C175" s="58">
        <f>PRRAS!D185</f>
        <v>184654</v>
      </c>
      <c r="D175" s="58">
        <f>PRRAS!E185</f>
        <v>151292</v>
      </c>
      <c r="E175" s="58">
        <v>0</v>
      </c>
      <c r="F175" s="58">
        <v>0</v>
      </c>
      <c r="G175" s="59">
        <f t="shared" si="4"/>
        <v>84779.411999999997</v>
      </c>
      <c r="H175" s="59">
        <f t="shared" si="5"/>
        <v>0</v>
      </c>
      <c r="I175" s="60">
        <v>0</v>
      </c>
    </row>
    <row r="176" spans="1:9" x14ac:dyDescent="0.2">
      <c r="A176" s="57">
        <v>151</v>
      </c>
      <c r="B176" s="58">
        <f>PRRAS!C186</f>
        <v>175</v>
      </c>
      <c r="C176" s="58">
        <f>PRRAS!D186</f>
        <v>13736</v>
      </c>
      <c r="D176" s="58">
        <f>PRRAS!E186</f>
        <v>9329</v>
      </c>
      <c r="E176" s="58">
        <v>0</v>
      </c>
      <c r="F176" s="58">
        <v>0</v>
      </c>
      <c r="G176" s="59">
        <f t="shared" si="4"/>
        <v>5668.95</v>
      </c>
      <c r="H176" s="59">
        <f t="shared" si="5"/>
        <v>0</v>
      </c>
      <c r="I176" s="60">
        <v>0</v>
      </c>
    </row>
    <row r="177" spans="1:9" x14ac:dyDescent="0.2">
      <c r="A177" s="57">
        <v>151</v>
      </c>
      <c r="B177" s="58">
        <f>PRRAS!C187</f>
        <v>176</v>
      </c>
      <c r="C177" s="58">
        <f>PRRAS!D187</f>
        <v>31128</v>
      </c>
      <c r="D177" s="58">
        <f>PRRAS!E187</f>
        <v>25880</v>
      </c>
      <c r="E177" s="58">
        <v>0</v>
      </c>
      <c r="F177" s="58">
        <v>0</v>
      </c>
      <c r="G177" s="59">
        <f t="shared" si="4"/>
        <v>14588.287999999999</v>
      </c>
      <c r="H177" s="59">
        <f t="shared" si="5"/>
        <v>0</v>
      </c>
      <c r="I177" s="60">
        <v>0</v>
      </c>
    </row>
    <row r="178" spans="1:9" x14ac:dyDescent="0.2">
      <c r="A178" s="57">
        <v>151</v>
      </c>
      <c r="B178" s="58">
        <f>PRRAS!C188</f>
        <v>177</v>
      </c>
      <c r="C178" s="58">
        <f>PRRAS!D188</f>
        <v>3168</v>
      </c>
      <c r="D178" s="58">
        <f>PRRAS!E188</f>
        <v>0</v>
      </c>
      <c r="E178" s="58">
        <v>0</v>
      </c>
      <c r="F178" s="58">
        <v>0</v>
      </c>
      <c r="G178" s="59">
        <f t="shared" si="4"/>
        <v>560.73599999999999</v>
      </c>
      <c r="H178" s="59">
        <f t="shared" si="5"/>
        <v>0</v>
      </c>
      <c r="I178" s="60">
        <v>0</v>
      </c>
    </row>
    <row r="179" spans="1:9" x14ac:dyDescent="0.2">
      <c r="A179" s="57">
        <v>151</v>
      </c>
      <c r="B179" s="58">
        <f>PRRAS!C189</f>
        <v>178</v>
      </c>
      <c r="C179" s="58">
        <f>PRRAS!D189</f>
        <v>13091</v>
      </c>
      <c r="D179" s="58">
        <f>PRRAS!E189</f>
        <v>13694</v>
      </c>
      <c r="E179" s="58">
        <v>0</v>
      </c>
      <c r="F179" s="58">
        <v>0</v>
      </c>
      <c r="G179" s="59">
        <f t="shared" si="4"/>
        <v>7205.2619999999997</v>
      </c>
      <c r="H179" s="59">
        <f t="shared" si="5"/>
        <v>0</v>
      </c>
      <c r="I179" s="60">
        <v>0</v>
      </c>
    </row>
    <row r="180" spans="1:9" x14ac:dyDescent="0.2">
      <c r="A180" s="57">
        <v>151</v>
      </c>
      <c r="B180" s="58">
        <f>PRRAS!C190</f>
        <v>179</v>
      </c>
      <c r="C180" s="58">
        <f>PRRAS!D190</f>
        <v>24880</v>
      </c>
      <c r="D180" s="58">
        <f>PRRAS!E190</f>
        <v>25836</v>
      </c>
      <c r="E180" s="58">
        <v>0</v>
      </c>
      <c r="F180" s="58">
        <v>0</v>
      </c>
      <c r="G180" s="59">
        <f t="shared" si="4"/>
        <v>13702.807999999999</v>
      </c>
      <c r="H180" s="59">
        <f t="shared" si="5"/>
        <v>0</v>
      </c>
      <c r="I180" s="60">
        <v>0</v>
      </c>
    </row>
    <row r="181" spans="1:9" x14ac:dyDescent="0.2">
      <c r="A181" s="57">
        <v>151</v>
      </c>
      <c r="B181" s="58">
        <f>PRRAS!C191</f>
        <v>180</v>
      </c>
      <c r="C181" s="58">
        <f>PRRAS!D191</f>
        <v>2896</v>
      </c>
      <c r="D181" s="58">
        <f>PRRAS!E191</f>
        <v>4704</v>
      </c>
      <c r="E181" s="58">
        <v>0</v>
      </c>
      <c r="F181" s="58">
        <v>0</v>
      </c>
      <c r="G181" s="59">
        <f t="shared" si="4"/>
        <v>2214.7199999999998</v>
      </c>
      <c r="H181" s="59">
        <f t="shared" si="5"/>
        <v>0</v>
      </c>
      <c r="I181" s="60">
        <v>0</v>
      </c>
    </row>
    <row r="182" spans="1:9" x14ac:dyDescent="0.2">
      <c r="A182" s="57">
        <v>151</v>
      </c>
      <c r="B182" s="58">
        <f>PRRAS!C192</f>
        <v>181</v>
      </c>
      <c r="C182" s="58">
        <f>PRRAS!D192</f>
        <v>83718</v>
      </c>
      <c r="D182" s="58">
        <f>PRRAS!E192</f>
        <v>52344</v>
      </c>
      <c r="E182" s="58">
        <v>0</v>
      </c>
      <c r="F182" s="58">
        <v>0</v>
      </c>
      <c r="G182" s="59">
        <f t="shared" si="4"/>
        <v>34101.485999999997</v>
      </c>
      <c r="H182" s="59">
        <f t="shared" si="5"/>
        <v>0</v>
      </c>
      <c r="I182" s="60">
        <v>0</v>
      </c>
    </row>
    <row r="183" spans="1:9" x14ac:dyDescent="0.2">
      <c r="A183" s="57">
        <v>151</v>
      </c>
      <c r="B183" s="58">
        <f>PRRAS!C193</f>
        <v>182</v>
      </c>
      <c r="C183" s="58">
        <f>PRRAS!D193</f>
        <v>12037</v>
      </c>
      <c r="D183" s="58">
        <f>PRRAS!E193</f>
        <v>11302</v>
      </c>
      <c r="E183" s="58">
        <v>0</v>
      </c>
      <c r="F183" s="58">
        <v>0</v>
      </c>
      <c r="G183" s="59">
        <f t="shared" si="4"/>
        <v>6304.6620000000003</v>
      </c>
      <c r="H183" s="59">
        <f t="shared" si="5"/>
        <v>0</v>
      </c>
      <c r="I183" s="60">
        <v>0</v>
      </c>
    </row>
    <row r="184" spans="1:9" x14ac:dyDescent="0.2">
      <c r="A184" s="57">
        <v>151</v>
      </c>
      <c r="B184" s="58">
        <f>PRRAS!C194</f>
        <v>183</v>
      </c>
      <c r="C184" s="58">
        <f>PRRAS!D194</f>
        <v>0</v>
      </c>
      <c r="D184" s="58">
        <f>PRRAS!E194</f>
        <v>8203</v>
      </c>
      <c r="E184" s="58">
        <v>0</v>
      </c>
      <c r="F184" s="58">
        <v>0</v>
      </c>
      <c r="G184" s="59">
        <f t="shared" si="4"/>
        <v>3002.2979999999998</v>
      </c>
      <c r="H184" s="59">
        <f t="shared" si="5"/>
        <v>0</v>
      </c>
      <c r="I184" s="60">
        <v>0</v>
      </c>
    </row>
    <row r="185" spans="1:9" x14ac:dyDescent="0.2">
      <c r="A185" s="57">
        <v>151</v>
      </c>
      <c r="B185" s="58">
        <f>PRRAS!C195</f>
        <v>184</v>
      </c>
      <c r="C185" s="58">
        <f>PRRAS!D195</f>
        <v>1500</v>
      </c>
      <c r="D185" s="58">
        <f>PRRAS!E195</f>
        <v>1000</v>
      </c>
      <c r="E185" s="58">
        <v>0</v>
      </c>
      <c r="F185" s="58">
        <v>0</v>
      </c>
      <c r="G185" s="59">
        <f t="shared" si="4"/>
        <v>644</v>
      </c>
      <c r="H185" s="59">
        <f t="shared" si="5"/>
        <v>0</v>
      </c>
      <c r="I185" s="60">
        <v>0</v>
      </c>
    </row>
    <row r="186" spans="1:9" x14ac:dyDescent="0.2">
      <c r="A186" s="57">
        <v>151</v>
      </c>
      <c r="B186" s="58">
        <f>PRRAS!C196</f>
        <v>185</v>
      </c>
      <c r="C186" s="58">
        <f>PRRAS!D196</f>
        <v>61039</v>
      </c>
      <c r="D186" s="58">
        <f>PRRAS!E196</f>
        <v>55634</v>
      </c>
      <c r="E186" s="58">
        <v>0</v>
      </c>
      <c r="F186" s="58">
        <v>0</v>
      </c>
      <c r="G186" s="59">
        <f t="shared" si="4"/>
        <v>31876.794999999998</v>
      </c>
      <c r="H186" s="59">
        <f t="shared" si="5"/>
        <v>0</v>
      </c>
      <c r="I186" s="60">
        <v>0</v>
      </c>
    </row>
    <row r="187" spans="1:9" x14ac:dyDescent="0.2">
      <c r="A187" s="57">
        <v>151</v>
      </c>
      <c r="B187" s="58">
        <f>PRRAS!C197</f>
        <v>186</v>
      </c>
      <c r="C187" s="58">
        <f>PRRAS!D197</f>
        <v>490</v>
      </c>
      <c r="D187" s="58">
        <f>PRRAS!E197</f>
        <v>490</v>
      </c>
      <c r="E187" s="58">
        <v>0</v>
      </c>
      <c r="F187" s="58">
        <v>0</v>
      </c>
      <c r="G187" s="59">
        <f t="shared" si="4"/>
        <v>273.42</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5400</v>
      </c>
      <c r="D189" s="58">
        <f>PRRAS!E199</f>
        <v>798</v>
      </c>
      <c r="E189" s="58">
        <v>0</v>
      </c>
      <c r="F189" s="58">
        <v>0</v>
      </c>
      <c r="G189" s="59">
        <f t="shared" si="4"/>
        <v>1315.248</v>
      </c>
      <c r="H189" s="59">
        <f t="shared" si="5"/>
        <v>0</v>
      </c>
      <c r="I189" s="60">
        <v>0</v>
      </c>
    </row>
    <row r="190" spans="1:9" x14ac:dyDescent="0.2">
      <c r="A190" s="57">
        <v>151</v>
      </c>
      <c r="B190" s="58">
        <f>PRRAS!C200</f>
        <v>189</v>
      </c>
      <c r="C190" s="58">
        <f>PRRAS!D200</f>
        <v>0</v>
      </c>
      <c r="D190" s="58">
        <f>PRRAS!E200</f>
        <v>350</v>
      </c>
      <c r="E190" s="58">
        <v>0</v>
      </c>
      <c r="F190" s="58">
        <v>0</v>
      </c>
      <c r="G190" s="59">
        <f t="shared" si="4"/>
        <v>132.30000000000001</v>
      </c>
      <c r="H190" s="59">
        <f t="shared" si="5"/>
        <v>0</v>
      </c>
      <c r="I190" s="60">
        <v>0</v>
      </c>
    </row>
    <row r="191" spans="1:9" x14ac:dyDescent="0.2">
      <c r="A191" s="57">
        <v>151</v>
      </c>
      <c r="B191" s="58">
        <f>PRRAS!C201</f>
        <v>190</v>
      </c>
      <c r="C191" s="58">
        <f>PRRAS!D201</f>
        <v>11747</v>
      </c>
      <c r="D191" s="58">
        <f>PRRAS!E201</f>
        <v>12404</v>
      </c>
      <c r="E191" s="58">
        <v>0</v>
      </c>
      <c r="F191" s="58">
        <v>0</v>
      </c>
      <c r="G191" s="59">
        <f t="shared" si="4"/>
        <v>6945.45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43402</v>
      </c>
      <c r="D193" s="58">
        <f>PRRAS!E203</f>
        <v>41592</v>
      </c>
      <c r="E193" s="58">
        <v>0</v>
      </c>
      <c r="F193" s="58">
        <v>0</v>
      </c>
      <c r="G193" s="59">
        <f t="shared" si="4"/>
        <v>24304.511999999999</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2717770</v>
      </c>
      <c r="D282" s="58">
        <f>PRRAS!E292</f>
        <v>2934110</v>
      </c>
      <c r="E282" s="58">
        <v>0</v>
      </c>
      <c r="F282" s="58">
        <v>0</v>
      </c>
      <c r="G282" s="59">
        <f t="shared" si="8"/>
        <v>2412663.1900000004</v>
      </c>
      <c r="H282" s="59">
        <f t="shared" si="9"/>
        <v>0</v>
      </c>
      <c r="I282" s="60">
        <v>0</v>
      </c>
    </row>
    <row r="283" spans="1:9" x14ac:dyDescent="0.2">
      <c r="A283" s="57">
        <v>151</v>
      </c>
      <c r="B283" s="58">
        <f>PRRAS!C293</f>
        <v>282</v>
      </c>
      <c r="C283" s="58">
        <f>PRRAS!D293</f>
        <v>68434</v>
      </c>
      <c r="D283" s="58">
        <f>PRRAS!E293</f>
        <v>151358</v>
      </c>
      <c r="E283" s="58">
        <v>0</v>
      </c>
      <c r="F283" s="58">
        <v>0</v>
      </c>
      <c r="G283" s="59">
        <f t="shared" si="8"/>
        <v>104664.29999999999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4777</v>
      </c>
      <c r="D286" s="58">
        <f>PRRAS!E296</f>
        <v>12181</v>
      </c>
      <c r="E286" s="58">
        <v>0</v>
      </c>
      <c r="F286" s="58">
        <v>0</v>
      </c>
      <c r="G286" s="59">
        <f t="shared" si="8"/>
        <v>8304.6149999999998</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76870</v>
      </c>
      <c r="D342" s="58">
        <f>PRRAS!E353</f>
        <v>131075</v>
      </c>
      <c r="E342" s="58">
        <v>0</v>
      </c>
      <c r="F342" s="58">
        <v>0</v>
      </c>
      <c r="G342" s="59">
        <f t="shared" si="10"/>
        <v>115605.82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76870</v>
      </c>
      <c r="D355" s="58">
        <f>PRRAS!E366</f>
        <v>131075</v>
      </c>
      <c r="E355" s="58">
        <v>0</v>
      </c>
      <c r="F355" s="58">
        <v>0</v>
      </c>
      <c r="G355" s="59">
        <f t="shared" si="10"/>
        <v>120013.07999999999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61875</v>
      </c>
      <c r="D361" s="58">
        <f>PRRAS!E372</f>
        <v>49825</v>
      </c>
      <c r="E361" s="58">
        <v>0</v>
      </c>
      <c r="F361" s="58">
        <v>0</v>
      </c>
      <c r="G361" s="59">
        <f t="shared" si="10"/>
        <v>58149</v>
      </c>
      <c r="H361" s="59">
        <f t="shared" si="11"/>
        <v>0</v>
      </c>
      <c r="I361" s="60">
        <v>0</v>
      </c>
    </row>
    <row r="362" spans="1:9" x14ac:dyDescent="0.2">
      <c r="A362" s="57">
        <v>151</v>
      </c>
      <c r="B362" s="58">
        <f>PRRAS!C373</f>
        <v>361</v>
      </c>
      <c r="C362" s="58">
        <f>PRRAS!D373</f>
        <v>57635</v>
      </c>
      <c r="D362" s="58">
        <f>PRRAS!E373</f>
        <v>24556</v>
      </c>
      <c r="E362" s="58">
        <v>0</v>
      </c>
      <c r="F362" s="58">
        <v>0</v>
      </c>
      <c r="G362" s="59">
        <f t="shared" si="10"/>
        <v>38535.667000000001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4240</v>
      </c>
      <c r="D364" s="58">
        <f>PRRAS!E375</f>
        <v>4213</v>
      </c>
      <c r="E364" s="58">
        <v>0</v>
      </c>
      <c r="F364" s="58">
        <v>0</v>
      </c>
      <c r="G364" s="59">
        <f t="shared" si="10"/>
        <v>4597.7579999999998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21056</v>
      </c>
      <c r="E368" s="58">
        <v>0</v>
      </c>
      <c r="F368" s="58">
        <v>0</v>
      </c>
      <c r="G368" s="59">
        <f t="shared" si="10"/>
        <v>15455.103999999999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14995</v>
      </c>
      <c r="D375" s="58">
        <f>PRRAS!E386</f>
        <v>0</v>
      </c>
      <c r="E375" s="58">
        <v>0</v>
      </c>
      <c r="F375" s="58">
        <v>0</v>
      </c>
      <c r="G375" s="59">
        <f t="shared" si="10"/>
        <v>5608.13</v>
      </c>
      <c r="H375" s="59">
        <f t="shared" si="11"/>
        <v>0</v>
      </c>
      <c r="I375" s="60">
        <v>0</v>
      </c>
    </row>
    <row r="376" spans="1:9" x14ac:dyDescent="0.2">
      <c r="A376" s="57">
        <v>151</v>
      </c>
      <c r="B376" s="58">
        <f>PRRAS!C387</f>
        <v>375</v>
      </c>
      <c r="C376" s="58">
        <f>PRRAS!D387</f>
        <v>14995</v>
      </c>
      <c r="D376" s="58">
        <f>PRRAS!E387</f>
        <v>0</v>
      </c>
      <c r="E376" s="58">
        <v>0</v>
      </c>
      <c r="F376" s="58">
        <v>0</v>
      </c>
      <c r="G376" s="59">
        <f t="shared" si="10"/>
        <v>5623.125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81250</v>
      </c>
      <c r="E383" s="58">
        <v>0</v>
      </c>
      <c r="F383" s="58">
        <v>0</v>
      </c>
      <c r="G383" s="59">
        <f t="shared" si="10"/>
        <v>62075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81250</v>
      </c>
      <c r="E387" s="58">
        <v>0</v>
      </c>
      <c r="F387" s="58">
        <v>0</v>
      </c>
      <c r="G387" s="59">
        <f t="shared" si="12"/>
        <v>62725</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76870</v>
      </c>
      <c r="D400" s="58">
        <f>PRRAS!E411</f>
        <v>131075</v>
      </c>
      <c r="E400" s="58">
        <v>0</v>
      </c>
      <c r="F400" s="58">
        <v>0</v>
      </c>
      <c r="G400" s="59">
        <f t="shared" si="12"/>
        <v>135268.98000000001</v>
      </c>
      <c r="H400" s="59">
        <f t="shared" si="13"/>
        <v>0</v>
      </c>
      <c r="I400" s="60">
        <v>0</v>
      </c>
    </row>
    <row r="401" spans="1:9" x14ac:dyDescent="0.2">
      <c r="A401" s="57">
        <v>151</v>
      </c>
      <c r="B401" s="58">
        <f>PRRAS!C412</f>
        <v>400</v>
      </c>
      <c r="C401" s="58">
        <f>PRRAS!D412</f>
        <v>2500</v>
      </c>
      <c r="D401" s="58">
        <f>PRRAS!E412</f>
        <v>1463</v>
      </c>
      <c r="E401" s="58">
        <v>0</v>
      </c>
      <c r="F401" s="58">
        <v>0</v>
      </c>
      <c r="G401" s="59">
        <f t="shared" si="12"/>
        <v>2170.4</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2786204</v>
      </c>
      <c r="D404" s="58">
        <f>PRRAS!E415</f>
        <v>3085468</v>
      </c>
      <c r="E404" s="58">
        <v>0</v>
      </c>
      <c r="F404" s="58">
        <v>0</v>
      </c>
      <c r="G404" s="59">
        <f t="shared" si="12"/>
        <v>3609727.4200000004</v>
      </c>
      <c r="H404" s="59">
        <f t="shared" si="13"/>
        <v>0</v>
      </c>
      <c r="I404" s="60">
        <v>0</v>
      </c>
    </row>
    <row r="405" spans="1:9" x14ac:dyDescent="0.2">
      <c r="A405" s="57">
        <v>151</v>
      </c>
      <c r="B405" s="58">
        <f>PRRAS!C416</f>
        <v>404</v>
      </c>
      <c r="C405" s="58">
        <f>PRRAS!D416</f>
        <v>2794640</v>
      </c>
      <c r="D405" s="58">
        <f>PRRAS!E416</f>
        <v>3065185</v>
      </c>
      <c r="E405" s="58">
        <v>0</v>
      </c>
      <c r="F405" s="58">
        <v>0</v>
      </c>
      <c r="G405" s="59">
        <f t="shared" si="12"/>
        <v>3605704.04</v>
      </c>
      <c r="H405" s="59">
        <f t="shared" si="13"/>
        <v>0</v>
      </c>
      <c r="I405" s="60">
        <v>0</v>
      </c>
    </row>
    <row r="406" spans="1:9" x14ac:dyDescent="0.2">
      <c r="A406" s="57">
        <v>151</v>
      </c>
      <c r="B406" s="58">
        <f>PRRAS!C417</f>
        <v>405</v>
      </c>
      <c r="C406" s="58">
        <f>PRRAS!D417</f>
        <v>0</v>
      </c>
      <c r="D406" s="58">
        <f>PRRAS!E417</f>
        <v>20283</v>
      </c>
      <c r="E406" s="58">
        <v>0</v>
      </c>
      <c r="F406" s="58">
        <v>0</v>
      </c>
      <c r="G406" s="59">
        <f t="shared" si="12"/>
        <v>16429.23</v>
      </c>
      <c r="H406" s="59">
        <f t="shared" si="13"/>
        <v>0</v>
      </c>
      <c r="I406" s="60">
        <v>0</v>
      </c>
    </row>
    <row r="407" spans="1:9" x14ac:dyDescent="0.2">
      <c r="A407" s="57">
        <v>151</v>
      </c>
      <c r="B407" s="58">
        <f>PRRAS!C418</f>
        <v>406</v>
      </c>
      <c r="C407" s="58">
        <f>PRRAS!D418</f>
        <v>8436</v>
      </c>
      <c r="D407" s="58">
        <f>PRRAS!E418</f>
        <v>0</v>
      </c>
      <c r="E407" s="58">
        <v>0</v>
      </c>
      <c r="F407" s="58">
        <v>0</v>
      </c>
      <c r="G407" s="59">
        <f t="shared" si="12"/>
        <v>3425.0160000000001</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2277</v>
      </c>
      <c r="D409" s="58">
        <f>PRRAS!E420</f>
        <v>10718</v>
      </c>
      <c r="E409" s="58">
        <v>0</v>
      </c>
      <c r="F409" s="58">
        <v>0</v>
      </c>
      <c r="G409" s="59">
        <f t="shared" si="12"/>
        <v>9674.9039999999986</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2786204</v>
      </c>
      <c r="D630" s="58">
        <f>PRRAS!E642</f>
        <v>3085468</v>
      </c>
      <c r="E630" s="58">
        <v>0</v>
      </c>
      <c r="F630" s="58">
        <v>0</v>
      </c>
      <c r="G630" s="59">
        <f t="shared" si="18"/>
        <v>5634041.0599999996</v>
      </c>
      <c r="H630" s="59">
        <f t="shared" si="19"/>
        <v>0</v>
      </c>
      <c r="I630" s="60">
        <v>0</v>
      </c>
    </row>
    <row r="631" spans="1:9" x14ac:dyDescent="0.2">
      <c r="A631" s="57">
        <v>151</v>
      </c>
      <c r="B631" s="58">
        <f>PRRAS!C643</f>
        <v>630</v>
      </c>
      <c r="C631" s="58">
        <f>PRRAS!D643</f>
        <v>2794640</v>
      </c>
      <c r="D631" s="58">
        <f>PRRAS!E643</f>
        <v>3065185</v>
      </c>
      <c r="E631" s="58">
        <v>0</v>
      </c>
      <c r="F631" s="58">
        <v>0</v>
      </c>
      <c r="G631" s="59">
        <f t="shared" si="18"/>
        <v>5622756.2999999998</v>
      </c>
      <c r="H631" s="59">
        <f t="shared" si="19"/>
        <v>0</v>
      </c>
      <c r="I631" s="60">
        <v>0</v>
      </c>
    </row>
    <row r="632" spans="1:9" x14ac:dyDescent="0.2">
      <c r="A632" s="57">
        <v>151</v>
      </c>
      <c r="B632" s="58">
        <f>PRRAS!C644</f>
        <v>631</v>
      </c>
      <c r="C632" s="58">
        <f>PRRAS!D644</f>
        <v>0</v>
      </c>
      <c r="D632" s="58">
        <f>PRRAS!E644</f>
        <v>20283</v>
      </c>
      <c r="E632" s="58">
        <v>0</v>
      </c>
      <c r="F632" s="58">
        <v>0</v>
      </c>
      <c r="G632" s="59">
        <f t="shared" si="18"/>
        <v>25597.146000000001</v>
      </c>
      <c r="H632" s="59">
        <f t="shared" si="19"/>
        <v>0</v>
      </c>
      <c r="I632" s="60">
        <v>0</v>
      </c>
    </row>
    <row r="633" spans="1:9" x14ac:dyDescent="0.2">
      <c r="A633" s="57">
        <v>151</v>
      </c>
      <c r="B633" s="58">
        <f>PRRAS!C645</f>
        <v>632</v>
      </c>
      <c r="C633" s="58">
        <f>PRRAS!D645</f>
        <v>8436</v>
      </c>
      <c r="D633" s="58">
        <f>PRRAS!E645</f>
        <v>0</v>
      </c>
      <c r="E633" s="58">
        <v>0</v>
      </c>
      <c r="F633" s="58">
        <v>0</v>
      </c>
      <c r="G633" s="59">
        <f t="shared" si="18"/>
        <v>5331.5519999999997</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2277</v>
      </c>
      <c r="D635" s="58">
        <f>PRRAS!E647</f>
        <v>10718</v>
      </c>
      <c r="E635" s="58">
        <v>0</v>
      </c>
      <c r="F635" s="58">
        <v>0</v>
      </c>
      <c r="G635" s="59">
        <f t="shared" si="18"/>
        <v>15034.041999999999</v>
      </c>
      <c r="H635" s="59">
        <f t="shared" si="19"/>
        <v>0</v>
      </c>
      <c r="I635" s="60">
        <v>0</v>
      </c>
    </row>
    <row r="636" spans="1:9" x14ac:dyDescent="0.2">
      <c r="A636" s="57">
        <v>151</v>
      </c>
      <c r="B636" s="58">
        <f>PRRAS!C648</f>
        <v>635</v>
      </c>
      <c r="C636" s="58">
        <f>PRRAS!D648</f>
        <v>0</v>
      </c>
      <c r="D636" s="58">
        <f>PRRAS!E648</f>
        <v>9565</v>
      </c>
      <c r="E636" s="58">
        <v>0</v>
      </c>
      <c r="F636" s="58">
        <v>0</v>
      </c>
      <c r="G636" s="59">
        <f t="shared" si="18"/>
        <v>12147.55</v>
      </c>
      <c r="H636" s="59">
        <f t="shared" si="19"/>
        <v>0</v>
      </c>
      <c r="I636" s="60">
        <v>0</v>
      </c>
    </row>
    <row r="637" spans="1:9" x14ac:dyDescent="0.2">
      <c r="A637" s="57">
        <v>151</v>
      </c>
      <c r="B637" s="58">
        <f>PRRAS!C649</f>
        <v>636</v>
      </c>
      <c r="C637" s="58">
        <f>PRRAS!D649</f>
        <v>10713</v>
      </c>
      <c r="D637" s="58">
        <f>PRRAS!E649</f>
        <v>0</v>
      </c>
      <c r="E637" s="58">
        <v>0</v>
      </c>
      <c r="F637" s="58">
        <v>0</v>
      </c>
      <c r="G637" s="59">
        <f t="shared" si="18"/>
        <v>6813.4679999999998</v>
      </c>
      <c r="H637" s="59">
        <f t="shared" si="19"/>
        <v>0</v>
      </c>
      <c r="I637" s="60">
        <v>0</v>
      </c>
    </row>
    <row r="638" spans="1:9" x14ac:dyDescent="0.2">
      <c r="A638" s="57">
        <v>151</v>
      </c>
      <c r="B638" s="58">
        <f>PRRAS!C650</f>
        <v>637</v>
      </c>
      <c r="C638" s="58">
        <f>PRRAS!D650</f>
        <v>201837</v>
      </c>
      <c r="D638" s="58">
        <f>PRRAS!E650</f>
        <v>206070</v>
      </c>
      <c r="E638" s="58">
        <v>0</v>
      </c>
      <c r="F638" s="58">
        <v>0</v>
      </c>
      <c r="G638" s="59">
        <f t="shared" si="18"/>
        <v>391103.34899999999</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6550</v>
      </c>
      <c r="D640" s="58">
        <f>PRRAS!E653</f>
        <v>18700</v>
      </c>
      <c r="E640" s="58">
        <v>0</v>
      </c>
      <c r="F640" s="58">
        <v>0</v>
      </c>
      <c r="G640" s="59">
        <f t="shared" si="18"/>
        <v>28084.05</v>
      </c>
      <c r="H640" s="59">
        <f t="shared" si="19"/>
        <v>0</v>
      </c>
      <c r="I640" s="60">
        <v>0</v>
      </c>
    </row>
    <row r="641" spans="1:9" x14ac:dyDescent="0.2">
      <c r="A641" s="57">
        <v>151</v>
      </c>
      <c r="B641" s="58">
        <f>PRRAS!C654</f>
        <v>640</v>
      </c>
      <c r="C641" s="58">
        <f>PRRAS!D654</f>
        <v>6550</v>
      </c>
      <c r="D641" s="58">
        <f>PRRAS!E654</f>
        <v>18700</v>
      </c>
      <c r="E641" s="58">
        <v>0</v>
      </c>
      <c r="F641" s="58">
        <v>0</v>
      </c>
      <c r="G641" s="59">
        <f t="shared" si="18"/>
        <v>28128</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27</v>
      </c>
      <c r="D644" s="58">
        <f>PRRAS!E657</f>
        <v>29</v>
      </c>
      <c r="E644" s="58">
        <v>0</v>
      </c>
      <c r="F644" s="58">
        <v>0</v>
      </c>
      <c r="G644" s="59">
        <f t="shared" si="20"/>
        <v>54.655000000000001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17</v>
      </c>
      <c r="D646" s="58">
        <f>PRRAS!E659</f>
        <v>18</v>
      </c>
      <c r="E646" s="58">
        <v>0</v>
      </c>
      <c r="F646" s="58">
        <v>0</v>
      </c>
      <c r="G646" s="59">
        <f t="shared" si="20"/>
        <v>34.185000000000002</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2271505</v>
      </c>
      <c r="D665" s="58">
        <f>PRRAS!E678</f>
        <v>2451245</v>
      </c>
      <c r="E665" s="58">
        <v>0</v>
      </c>
      <c r="F665" s="58">
        <v>0</v>
      </c>
      <c r="G665" s="59">
        <f t="shared" si="20"/>
        <v>4763532.6800000006</v>
      </c>
      <c r="H665" s="59">
        <f t="shared" si="21"/>
        <v>0</v>
      </c>
      <c r="I665" s="60">
        <v>0</v>
      </c>
    </row>
    <row r="666" spans="1:9" x14ac:dyDescent="0.2">
      <c r="A666" s="57">
        <v>151</v>
      </c>
      <c r="B666" s="58">
        <f>PRRAS!C679</f>
        <v>665</v>
      </c>
      <c r="C666" s="58">
        <f>PRRAS!D679</f>
        <v>54590</v>
      </c>
      <c r="D666" s="58">
        <f>PRRAS!E679</f>
        <v>72523</v>
      </c>
      <c r="E666" s="58">
        <v>0</v>
      </c>
      <c r="F666" s="58">
        <v>0</v>
      </c>
      <c r="G666" s="59">
        <f t="shared" si="20"/>
        <v>132757.94</v>
      </c>
      <c r="H666" s="59">
        <f t="shared" si="21"/>
        <v>0</v>
      </c>
      <c r="I666" s="60">
        <v>0</v>
      </c>
    </row>
    <row r="667" spans="1:9" x14ac:dyDescent="0.2">
      <c r="A667" s="57">
        <v>151</v>
      </c>
      <c r="B667" s="58">
        <f>PRRAS!C680</f>
        <v>666</v>
      </c>
      <c r="C667" s="58">
        <f>PRRAS!D680</f>
        <v>15000</v>
      </c>
      <c r="D667" s="58">
        <f>PRRAS!E680</f>
        <v>0</v>
      </c>
      <c r="E667" s="58">
        <v>0</v>
      </c>
      <c r="F667" s="58">
        <v>0</v>
      </c>
      <c r="G667" s="59">
        <f t="shared" si="20"/>
        <v>9990</v>
      </c>
      <c r="H667" s="59">
        <f t="shared" si="21"/>
        <v>0</v>
      </c>
      <c r="I667" s="60">
        <v>0</v>
      </c>
    </row>
    <row r="668" spans="1:9" x14ac:dyDescent="0.2">
      <c r="A668" s="57">
        <v>151</v>
      </c>
      <c r="B668" s="58">
        <f>PRRAS!C681</f>
        <v>667</v>
      </c>
      <c r="C668" s="58">
        <f>PRRAS!D681</f>
        <v>0</v>
      </c>
      <c r="D668" s="58">
        <f>PRRAS!E681</f>
        <v>15000</v>
      </c>
      <c r="E668" s="58">
        <v>0</v>
      </c>
      <c r="F668" s="58">
        <v>0</v>
      </c>
      <c r="G668" s="59">
        <f t="shared" si="20"/>
        <v>20010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11813</v>
      </c>
      <c r="D688" s="58">
        <f>PRRAS!E701</f>
        <v>0</v>
      </c>
      <c r="E688" s="58">
        <v>0</v>
      </c>
      <c r="F688" s="58">
        <v>0</v>
      </c>
      <c r="G688" s="59">
        <f t="shared" si="20"/>
        <v>8115.5310000000009</v>
      </c>
      <c r="H688" s="59">
        <f t="shared" si="21"/>
        <v>0</v>
      </c>
      <c r="I688" s="60">
        <v>0</v>
      </c>
    </row>
    <row r="689" spans="1:9" x14ac:dyDescent="0.2">
      <c r="A689" s="57">
        <v>151</v>
      </c>
      <c r="B689" s="58">
        <f>PRRAS!C702</f>
        <v>688</v>
      </c>
      <c r="C689" s="58">
        <f>PRRAS!D702</f>
        <v>3628</v>
      </c>
      <c r="D689" s="58">
        <f>PRRAS!E702</f>
        <v>3710</v>
      </c>
      <c r="E689" s="58">
        <v>0</v>
      </c>
      <c r="F689" s="58">
        <v>0</v>
      </c>
      <c r="G689" s="59">
        <f t="shared" si="20"/>
        <v>7601.0239999999994</v>
      </c>
      <c r="H689" s="59">
        <f t="shared" si="21"/>
        <v>0</v>
      </c>
      <c r="I689" s="60">
        <v>0</v>
      </c>
    </row>
    <row r="690" spans="1:9" x14ac:dyDescent="0.2">
      <c r="A690" s="57">
        <v>151</v>
      </c>
      <c r="B690" s="58">
        <f>PRRAS!C703</f>
        <v>689</v>
      </c>
      <c r="C690" s="58">
        <f>PRRAS!D703</f>
        <v>53991</v>
      </c>
      <c r="D690" s="58">
        <f>PRRAS!E703</f>
        <v>86747</v>
      </c>
      <c r="E690" s="58">
        <v>0</v>
      </c>
      <c r="F690" s="58">
        <v>0</v>
      </c>
      <c r="G690" s="59">
        <f t="shared" si="20"/>
        <v>156737.16499999998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2896</v>
      </c>
      <c r="D692" s="58">
        <f>PRRAS!E705</f>
        <v>4704</v>
      </c>
      <c r="E692" s="58">
        <v>0</v>
      </c>
      <c r="F692" s="58">
        <v>0</v>
      </c>
      <c r="G692" s="59">
        <f t="shared" si="20"/>
        <v>8502.0639999999985</v>
      </c>
      <c r="H692" s="59">
        <f t="shared" si="21"/>
        <v>0</v>
      </c>
      <c r="I692" s="60">
        <v>0</v>
      </c>
    </row>
    <row r="693" spans="1:9" x14ac:dyDescent="0.2">
      <c r="A693" s="57">
        <v>151</v>
      </c>
      <c r="B693" s="58">
        <f>PRRAS!C706</f>
        <v>692</v>
      </c>
      <c r="C693" s="58">
        <f>PRRAS!D706</f>
        <v>11882</v>
      </c>
      <c r="D693" s="58">
        <f>PRRAS!E706</f>
        <v>9138</v>
      </c>
      <c r="E693" s="58">
        <v>0</v>
      </c>
      <c r="F693" s="58">
        <v>0</v>
      </c>
      <c r="G693" s="59">
        <f t="shared" si="20"/>
        <v>20869.335999999999</v>
      </c>
      <c r="H693" s="59">
        <f t="shared" si="21"/>
        <v>0</v>
      </c>
      <c r="I693" s="60">
        <v>0</v>
      </c>
    </row>
    <row r="694" spans="1:9" x14ac:dyDescent="0.2">
      <c r="A694" s="57">
        <v>151</v>
      </c>
      <c r="B694" s="58">
        <f>PRRAS!C707</f>
        <v>693</v>
      </c>
      <c r="C694" s="58">
        <f>PRRAS!D707</f>
        <v>70901</v>
      </c>
      <c r="D694" s="58">
        <f>PRRAS!E707</f>
        <v>41806</v>
      </c>
      <c r="E694" s="58">
        <v>0</v>
      </c>
      <c r="F694" s="58">
        <v>0</v>
      </c>
      <c r="G694" s="59">
        <f t="shared" si="20"/>
        <v>107077.50899999999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2875667</v>
      </c>
      <c r="D977" s="63">
        <f>Bil!E12</f>
        <v>2931901</v>
      </c>
      <c r="E977" s="63">
        <v>0</v>
      </c>
      <c r="F977" s="63">
        <v>0</v>
      </c>
      <c r="G977" s="64">
        <f t="shared" ref="G977:G1040" si="32">B977/1000*C977+B977/500*D977</f>
        <v>8739.4689999999991</v>
      </c>
      <c r="H977" s="64">
        <f t="shared" si="31"/>
        <v>0</v>
      </c>
      <c r="I977" s="65"/>
    </row>
    <row r="978" spans="1:9" x14ac:dyDescent="0.2">
      <c r="A978" s="57">
        <v>152</v>
      </c>
      <c r="B978" s="58">
        <f>Bil!C13</f>
        <v>2</v>
      </c>
      <c r="C978" s="58">
        <f>Bil!D13</f>
        <v>2671018</v>
      </c>
      <c r="D978" s="58">
        <f>Bil!E13</f>
        <v>2705455</v>
      </c>
      <c r="E978" s="58">
        <v>0</v>
      </c>
      <c r="F978" s="58">
        <v>0</v>
      </c>
      <c r="G978" s="59">
        <f t="shared" si="32"/>
        <v>16163.856</v>
      </c>
      <c r="H978" s="59">
        <f t="shared" si="31"/>
        <v>0</v>
      </c>
      <c r="I978" s="60"/>
    </row>
    <row r="979" spans="1:9" x14ac:dyDescent="0.2">
      <c r="A979" s="57">
        <v>152</v>
      </c>
      <c r="B979" s="58">
        <f>Bil!C14</f>
        <v>3</v>
      </c>
      <c r="C979" s="58">
        <f>Bil!D14</f>
        <v>2423687</v>
      </c>
      <c r="D979" s="58">
        <f>Bil!E14</f>
        <v>2374802</v>
      </c>
      <c r="E979" s="58">
        <v>0</v>
      </c>
      <c r="F979" s="58">
        <v>0</v>
      </c>
      <c r="G979" s="59">
        <f t="shared" si="32"/>
        <v>21519.873</v>
      </c>
      <c r="H979" s="59">
        <f t="shared" si="31"/>
        <v>0</v>
      </c>
      <c r="I979" s="60"/>
    </row>
    <row r="980" spans="1:9" x14ac:dyDescent="0.2">
      <c r="A980" s="57">
        <v>152</v>
      </c>
      <c r="B980" s="58">
        <f>Bil!C15</f>
        <v>4</v>
      </c>
      <c r="C980" s="58">
        <f>Bil!D15</f>
        <v>2231876</v>
      </c>
      <c r="D980" s="58">
        <f>Bil!E15</f>
        <v>2231876</v>
      </c>
      <c r="E980" s="58">
        <v>0</v>
      </c>
      <c r="F980" s="58">
        <v>0</v>
      </c>
      <c r="G980" s="59">
        <f t="shared" si="32"/>
        <v>26782.512000000002</v>
      </c>
      <c r="H980" s="59">
        <f t="shared" si="31"/>
        <v>0</v>
      </c>
      <c r="I980" s="60"/>
    </row>
    <row r="981" spans="1:9" x14ac:dyDescent="0.2">
      <c r="A981" s="57">
        <v>152</v>
      </c>
      <c r="B981" s="58">
        <f>Bil!C16</f>
        <v>5</v>
      </c>
      <c r="C981" s="58">
        <f>Bil!D16</f>
        <v>455177</v>
      </c>
      <c r="D981" s="58">
        <f>Bil!E16</f>
        <v>368091</v>
      </c>
      <c r="E981" s="58">
        <v>0</v>
      </c>
      <c r="F981" s="58">
        <v>0</v>
      </c>
      <c r="G981" s="59">
        <f t="shared" si="32"/>
        <v>5956.7950000000001</v>
      </c>
      <c r="H981" s="59">
        <f t="shared" si="31"/>
        <v>0</v>
      </c>
      <c r="I981" s="60"/>
    </row>
    <row r="982" spans="1:9" x14ac:dyDescent="0.2">
      <c r="A982" s="57">
        <v>152</v>
      </c>
      <c r="B982" s="58">
        <f>Bil!C17</f>
        <v>6</v>
      </c>
      <c r="C982" s="58">
        <f>Bil!D17</f>
        <v>263366</v>
      </c>
      <c r="D982" s="58">
        <f>Bil!E17</f>
        <v>225165</v>
      </c>
      <c r="E982" s="58">
        <v>0</v>
      </c>
      <c r="F982" s="58">
        <v>0</v>
      </c>
      <c r="G982" s="59">
        <f t="shared" si="32"/>
        <v>4282.1760000000004</v>
      </c>
      <c r="H982" s="59">
        <f t="shared" si="31"/>
        <v>0</v>
      </c>
      <c r="I982" s="60"/>
    </row>
    <row r="983" spans="1:9" x14ac:dyDescent="0.2">
      <c r="A983" s="57">
        <v>152</v>
      </c>
      <c r="B983" s="58">
        <f>Bil!C18</f>
        <v>7</v>
      </c>
      <c r="C983" s="58">
        <f>Bil!D18</f>
        <v>237359</v>
      </c>
      <c r="D983" s="58">
        <f>Bil!E18</f>
        <v>320681</v>
      </c>
      <c r="E983" s="58">
        <v>0</v>
      </c>
      <c r="F983" s="58">
        <v>0</v>
      </c>
      <c r="G983" s="59">
        <f t="shared" si="32"/>
        <v>6151.0469999999996</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113920</v>
      </c>
      <c r="D990" s="58">
        <f>Bil!E25</f>
        <v>117684</v>
      </c>
      <c r="E990" s="58">
        <v>0</v>
      </c>
      <c r="F990" s="58">
        <v>0</v>
      </c>
      <c r="G990" s="59">
        <f t="shared" si="32"/>
        <v>4890.0320000000002</v>
      </c>
      <c r="H990" s="59">
        <f t="shared" si="31"/>
        <v>0</v>
      </c>
      <c r="I990" s="60"/>
    </row>
    <row r="991" spans="1:9" x14ac:dyDescent="0.2">
      <c r="A991" s="57">
        <v>152</v>
      </c>
      <c r="B991" s="58">
        <f>Bil!C26</f>
        <v>15</v>
      </c>
      <c r="C991" s="58">
        <f>Bil!D26</f>
        <v>595801</v>
      </c>
      <c r="D991" s="58">
        <f>Bil!E26</f>
        <v>596675</v>
      </c>
      <c r="E991" s="58">
        <v>0</v>
      </c>
      <c r="F991" s="58">
        <v>0</v>
      </c>
      <c r="G991" s="59">
        <f t="shared" si="32"/>
        <v>26837.264999999999</v>
      </c>
      <c r="H991" s="59">
        <f t="shared" si="31"/>
        <v>0</v>
      </c>
      <c r="I991" s="60"/>
    </row>
    <row r="992" spans="1:9" x14ac:dyDescent="0.2">
      <c r="A992" s="57">
        <v>152</v>
      </c>
      <c r="B992" s="58">
        <f>Bil!C27</f>
        <v>16</v>
      </c>
      <c r="C992" s="58">
        <f>Bil!D27</f>
        <v>26859</v>
      </c>
      <c r="D992" s="58">
        <f>Bil!E27</f>
        <v>26197</v>
      </c>
      <c r="E992" s="58">
        <v>0</v>
      </c>
      <c r="F992" s="58">
        <v>0</v>
      </c>
      <c r="G992" s="59">
        <f t="shared" si="32"/>
        <v>1268.048</v>
      </c>
      <c r="H992" s="59">
        <f t="shared" si="31"/>
        <v>0</v>
      </c>
      <c r="I992" s="60"/>
    </row>
    <row r="993" spans="1:9" x14ac:dyDescent="0.2">
      <c r="A993" s="57">
        <v>152</v>
      </c>
      <c r="B993" s="58">
        <f>Bil!C28</f>
        <v>17</v>
      </c>
      <c r="C993" s="58">
        <f>Bil!D28</f>
        <v>39895</v>
      </c>
      <c r="D993" s="58">
        <f>Bil!E28</f>
        <v>44107</v>
      </c>
      <c r="E993" s="58">
        <v>0</v>
      </c>
      <c r="F993" s="58">
        <v>0</v>
      </c>
      <c r="G993" s="59">
        <f t="shared" si="32"/>
        <v>2177.8530000000001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2250</v>
      </c>
      <c r="D996" s="58">
        <f>Bil!E31</f>
        <v>2250</v>
      </c>
      <c r="E996" s="58">
        <v>0</v>
      </c>
      <c r="F996" s="58">
        <v>0</v>
      </c>
      <c r="G996" s="59">
        <f t="shared" si="32"/>
        <v>135</v>
      </c>
      <c r="H996" s="59">
        <f t="shared" si="31"/>
        <v>0</v>
      </c>
      <c r="I996" s="60"/>
    </row>
    <row r="997" spans="1:9" x14ac:dyDescent="0.2">
      <c r="A997" s="57">
        <v>152</v>
      </c>
      <c r="B997" s="58">
        <f>Bil!C32</f>
        <v>21</v>
      </c>
      <c r="C997" s="58">
        <f>Bil!D32</f>
        <v>252966</v>
      </c>
      <c r="D997" s="58">
        <f>Bil!E32</f>
        <v>274022</v>
      </c>
      <c r="E997" s="58">
        <v>0</v>
      </c>
      <c r="F997" s="58">
        <v>0</v>
      </c>
      <c r="G997" s="59">
        <f t="shared" si="32"/>
        <v>16821.21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803851</v>
      </c>
      <c r="D999" s="58">
        <f>Bil!E34</f>
        <v>825567</v>
      </c>
      <c r="E999" s="58">
        <v>0</v>
      </c>
      <c r="F999" s="58">
        <v>0</v>
      </c>
      <c r="G999" s="59">
        <f t="shared" si="32"/>
        <v>56464.654999999999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123439</v>
      </c>
      <c r="D1006" s="58">
        <f>Bil!E41</f>
        <v>123439</v>
      </c>
      <c r="E1006" s="58">
        <v>0</v>
      </c>
      <c r="F1006" s="58">
        <v>0</v>
      </c>
      <c r="G1006" s="59">
        <f t="shared" si="32"/>
        <v>11109.51</v>
      </c>
      <c r="H1006" s="59">
        <f t="shared" si="31"/>
        <v>0</v>
      </c>
      <c r="I1006" s="60"/>
    </row>
    <row r="1007" spans="1:9" x14ac:dyDescent="0.2">
      <c r="A1007" s="57">
        <v>152</v>
      </c>
      <c r="B1007" s="58">
        <f>Bil!C42</f>
        <v>31</v>
      </c>
      <c r="C1007" s="58">
        <f>Bil!D42</f>
        <v>123439</v>
      </c>
      <c r="D1007" s="58">
        <f>Bil!E42</f>
        <v>123439</v>
      </c>
      <c r="E1007" s="58">
        <v>0</v>
      </c>
      <c r="F1007" s="58">
        <v>0</v>
      </c>
      <c r="G1007" s="59">
        <f t="shared" si="32"/>
        <v>11479.826999999999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79558</v>
      </c>
      <c r="E1016" s="58">
        <v>0</v>
      </c>
      <c r="F1016" s="58">
        <v>0</v>
      </c>
      <c r="G1016" s="59">
        <f t="shared" si="32"/>
        <v>6364.64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42000</v>
      </c>
      <c r="D1020" s="58">
        <f>Bil!E55</f>
        <v>123250</v>
      </c>
      <c r="E1020" s="58">
        <v>0</v>
      </c>
      <c r="F1020" s="58">
        <v>0</v>
      </c>
      <c r="G1020" s="59">
        <f t="shared" si="32"/>
        <v>12694</v>
      </c>
      <c r="H1020" s="59">
        <f t="shared" si="31"/>
        <v>0</v>
      </c>
      <c r="I1020" s="60"/>
    </row>
    <row r="1021" spans="1:9" x14ac:dyDescent="0.2">
      <c r="A1021" s="57">
        <v>152</v>
      </c>
      <c r="B1021" s="58">
        <f>Bil!C56</f>
        <v>45</v>
      </c>
      <c r="C1021" s="58">
        <f>Bil!D56</f>
        <v>42000</v>
      </c>
      <c r="D1021" s="58">
        <f>Bil!E56</f>
        <v>43692</v>
      </c>
      <c r="E1021" s="58">
        <v>0</v>
      </c>
      <c r="F1021" s="58">
        <v>0</v>
      </c>
      <c r="G1021" s="59">
        <f t="shared" si="32"/>
        <v>5822.28</v>
      </c>
      <c r="H1021" s="59">
        <f t="shared" si="31"/>
        <v>0</v>
      </c>
      <c r="I1021" s="60"/>
    </row>
    <row r="1022" spans="1:9" x14ac:dyDescent="0.2">
      <c r="A1022" s="57">
        <v>152</v>
      </c>
      <c r="B1022" s="58">
        <f>Bil!C57</f>
        <v>46</v>
      </c>
      <c r="C1022" s="58">
        <f>Bil!D57</f>
        <v>9972</v>
      </c>
      <c r="D1022" s="58">
        <f>Bil!E57</f>
        <v>9972</v>
      </c>
      <c r="E1022" s="58">
        <v>0</v>
      </c>
      <c r="F1022" s="58">
        <v>0</v>
      </c>
      <c r="G1022" s="59">
        <f t="shared" si="32"/>
        <v>1376.136</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105225</v>
      </c>
      <c r="D1025" s="58">
        <f>Bil!E60</f>
        <v>102394</v>
      </c>
      <c r="E1025" s="58">
        <v>0</v>
      </c>
      <c r="F1025" s="58">
        <v>0</v>
      </c>
      <c r="G1025" s="59">
        <f t="shared" si="32"/>
        <v>15190.637000000002</v>
      </c>
      <c r="H1025" s="59">
        <f t="shared" si="31"/>
        <v>0</v>
      </c>
      <c r="I1025" s="60"/>
    </row>
    <row r="1026" spans="1:9" x14ac:dyDescent="0.2">
      <c r="A1026" s="57">
        <v>152</v>
      </c>
      <c r="B1026" s="58">
        <f>Bil!C61</f>
        <v>50</v>
      </c>
      <c r="C1026" s="58">
        <f>Bil!D61</f>
        <v>105225</v>
      </c>
      <c r="D1026" s="58">
        <f>Bil!E61</f>
        <v>102394</v>
      </c>
      <c r="E1026" s="58">
        <v>0</v>
      </c>
      <c r="F1026" s="58">
        <v>0</v>
      </c>
      <c r="G1026" s="59">
        <f t="shared" si="32"/>
        <v>15500.650000000001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204649</v>
      </c>
      <c r="D1039" s="58">
        <f>Bil!E74</f>
        <v>226446</v>
      </c>
      <c r="E1039" s="58">
        <v>0</v>
      </c>
      <c r="F1039" s="58">
        <v>0</v>
      </c>
      <c r="G1039" s="59">
        <f t="shared" si="32"/>
        <v>41425.082999999999</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2812</v>
      </c>
      <c r="D1116" s="58">
        <f>Bil!E151</f>
        <v>20376</v>
      </c>
      <c r="E1116" s="58">
        <v>0</v>
      </c>
      <c r="F1116" s="58">
        <v>0</v>
      </c>
      <c r="G1116" s="59">
        <f t="shared" si="36"/>
        <v>6098.9600000000009</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2812</v>
      </c>
      <c r="D1130" s="58">
        <f>Bil!E165</f>
        <v>20376</v>
      </c>
      <c r="E1130" s="58">
        <v>0</v>
      </c>
      <c r="F1130" s="58">
        <v>0</v>
      </c>
      <c r="G1130" s="59">
        <f t="shared" si="36"/>
        <v>6708.8559999999998</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201837</v>
      </c>
      <c r="D1134" s="58">
        <f>Bil!E169</f>
        <v>206070</v>
      </c>
      <c r="E1134" s="58">
        <v>0</v>
      </c>
      <c r="F1134" s="58">
        <v>0</v>
      </c>
      <c r="G1134" s="59">
        <f t="shared" si="36"/>
        <v>97008.366000000009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201837</v>
      </c>
      <c r="D1137" s="58">
        <f>Bil!E172</f>
        <v>206070</v>
      </c>
      <c r="E1137" s="58">
        <v>0</v>
      </c>
      <c r="F1137" s="58">
        <v>0</v>
      </c>
      <c r="G1137" s="59">
        <f t="shared" si="36"/>
        <v>98850.297000000006</v>
      </c>
      <c r="H1137" s="59">
        <f t="shared" si="35"/>
        <v>0</v>
      </c>
      <c r="I1137" s="60"/>
    </row>
    <row r="1138" spans="1:9" x14ac:dyDescent="0.2">
      <c r="A1138" s="57">
        <v>152</v>
      </c>
      <c r="B1138" s="58">
        <f>Bil!C173</f>
        <v>162</v>
      </c>
      <c r="C1138" s="58">
        <f>Bil!D173</f>
        <v>2875668</v>
      </c>
      <c r="D1138" s="58">
        <f>Bil!E173</f>
        <v>2931902</v>
      </c>
      <c r="E1138" s="58">
        <v>0</v>
      </c>
      <c r="F1138" s="58">
        <v>0</v>
      </c>
      <c r="G1138" s="59">
        <f t="shared" si="36"/>
        <v>1415794.4640000002</v>
      </c>
      <c r="H1138" s="59">
        <f t="shared" si="35"/>
        <v>0</v>
      </c>
      <c r="I1138" s="60"/>
    </row>
    <row r="1139" spans="1:9" x14ac:dyDescent="0.2">
      <c r="A1139" s="57">
        <v>152</v>
      </c>
      <c r="B1139" s="58">
        <f>Bil!C174</f>
        <v>163</v>
      </c>
      <c r="C1139" s="58">
        <f>Bil!D174</f>
        <v>215363</v>
      </c>
      <c r="D1139" s="58">
        <f>Bil!E174</f>
        <v>216882</v>
      </c>
      <c r="E1139" s="58">
        <v>0</v>
      </c>
      <c r="F1139" s="58">
        <v>0</v>
      </c>
      <c r="G1139" s="59">
        <f t="shared" si="36"/>
        <v>105807.701</v>
      </c>
      <c r="H1139" s="59">
        <f t="shared" si="35"/>
        <v>0</v>
      </c>
      <c r="I1139" s="60"/>
    </row>
    <row r="1140" spans="1:9" x14ac:dyDescent="0.2">
      <c r="A1140" s="57">
        <v>152</v>
      </c>
      <c r="B1140" s="58">
        <f>Bil!C175</f>
        <v>164</v>
      </c>
      <c r="C1140" s="58">
        <f>Bil!D175</f>
        <v>215363</v>
      </c>
      <c r="D1140" s="58">
        <f>Bil!E175</f>
        <v>216882</v>
      </c>
      <c r="E1140" s="58">
        <v>0</v>
      </c>
      <c r="F1140" s="58">
        <v>0</v>
      </c>
      <c r="G1140" s="59">
        <f t="shared" si="36"/>
        <v>106456.82800000001</v>
      </c>
      <c r="H1140" s="59">
        <f t="shared" si="35"/>
        <v>0</v>
      </c>
      <c r="I1140" s="60"/>
    </row>
    <row r="1141" spans="1:9" x14ac:dyDescent="0.2">
      <c r="A1141" s="57">
        <v>152</v>
      </c>
      <c r="B1141" s="58">
        <f>Bil!C176</f>
        <v>165</v>
      </c>
      <c r="C1141" s="58">
        <f>Bil!D176</f>
        <v>196010</v>
      </c>
      <c r="D1141" s="58">
        <f>Bil!E176</f>
        <v>201147</v>
      </c>
      <c r="E1141" s="58">
        <v>0</v>
      </c>
      <c r="F1141" s="58">
        <v>0</v>
      </c>
      <c r="G1141" s="59">
        <f t="shared" si="36"/>
        <v>98720.16</v>
      </c>
      <c r="H1141" s="59">
        <f t="shared" si="35"/>
        <v>0</v>
      </c>
      <c r="I1141" s="60"/>
    </row>
    <row r="1142" spans="1:9" x14ac:dyDescent="0.2">
      <c r="A1142" s="57">
        <v>152</v>
      </c>
      <c r="B1142" s="58">
        <f>Bil!C177</f>
        <v>166</v>
      </c>
      <c r="C1142" s="58">
        <f>Bil!D177</f>
        <v>19353</v>
      </c>
      <c r="D1142" s="58">
        <f>Bil!E177</f>
        <v>15735</v>
      </c>
      <c r="E1142" s="58">
        <v>0</v>
      </c>
      <c r="F1142" s="58">
        <v>0</v>
      </c>
      <c r="G1142" s="59">
        <f t="shared" si="36"/>
        <v>8436.6180000000004</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2660305</v>
      </c>
      <c r="D1199" s="58">
        <f>Bil!E234</f>
        <v>2715020</v>
      </c>
      <c r="E1199" s="58">
        <v>0</v>
      </c>
      <c r="F1199" s="58">
        <v>0</v>
      </c>
      <c r="G1199" s="59">
        <f t="shared" si="38"/>
        <v>1804146.9350000001</v>
      </c>
      <c r="H1199" s="59">
        <f t="shared" si="37"/>
        <v>0</v>
      </c>
      <c r="I1199" s="60"/>
    </row>
    <row r="1200" spans="1:9" x14ac:dyDescent="0.2">
      <c r="A1200" s="57">
        <v>152</v>
      </c>
      <c r="B1200" s="58">
        <f>Bil!C235</f>
        <v>224</v>
      </c>
      <c r="C1200" s="58">
        <f>Bil!D235</f>
        <v>2671018</v>
      </c>
      <c r="D1200" s="58">
        <f>Bil!E235</f>
        <v>2705455</v>
      </c>
      <c r="E1200" s="58">
        <v>0</v>
      </c>
      <c r="F1200" s="58">
        <v>0</v>
      </c>
      <c r="G1200" s="59">
        <f t="shared" si="38"/>
        <v>1810351.872</v>
      </c>
      <c r="H1200" s="59">
        <f t="shared" si="37"/>
        <v>0</v>
      </c>
      <c r="I1200" s="60"/>
    </row>
    <row r="1201" spans="1:9" x14ac:dyDescent="0.2">
      <c r="A1201" s="57">
        <v>152</v>
      </c>
      <c r="B1201" s="58">
        <f>Bil!C236</f>
        <v>225</v>
      </c>
      <c r="C1201" s="58">
        <f>Bil!D236</f>
        <v>2671018</v>
      </c>
      <c r="D1201" s="58">
        <f>Bil!E236</f>
        <v>2705455</v>
      </c>
      <c r="E1201" s="58">
        <v>0</v>
      </c>
      <c r="F1201" s="58">
        <v>0</v>
      </c>
      <c r="G1201" s="59">
        <f t="shared" si="38"/>
        <v>1818433.8</v>
      </c>
      <c r="H1201" s="59">
        <f t="shared" si="37"/>
        <v>0</v>
      </c>
      <c r="I1201" s="60"/>
    </row>
    <row r="1202" spans="1:9" x14ac:dyDescent="0.2">
      <c r="A1202" s="57">
        <v>152</v>
      </c>
      <c r="B1202" s="58">
        <f>Bil!C237</f>
        <v>226</v>
      </c>
      <c r="C1202" s="58">
        <f>Bil!D237</f>
        <v>2657441</v>
      </c>
      <c r="D1202" s="58">
        <f>Bil!E237</f>
        <v>2675907</v>
      </c>
      <c r="E1202" s="58">
        <v>0</v>
      </c>
      <c r="F1202" s="58">
        <v>0</v>
      </c>
      <c r="G1202" s="59">
        <f t="shared" si="38"/>
        <v>1810091.63</v>
      </c>
      <c r="H1202" s="59">
        <f t="shared" si="37"/>
        <v>0</v>
      </c>
      <c r="I1202" s="60"/>
    </row>
    <row r="1203" spans="1:9" x14ac:dyDescent="0.2">
      <c r="A1203" s="57">
        <v>152</v>
      </c>
      <c r="B1203" s="58">
        <f>Bil!C238</f>
        <v>227</v>
      </c>
      <c r="C1203" s="58">
        <f>Bil!D238</f>
        <v>13577</v>
      </c>
      <c r="D1203" s="58">
        <f>Bil!E238</f>
        <v>29548</v>
      </c>
      <c r="E1203" s="58">
        <v>0</v>
      </c>
      <c r="F1203" s="58">
        <v>0</v>
      </c>
      <c r="G1203" s="59">
        <f t="shared" si="38"/>
        <v>16496.771000000001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9702</v>
      </c>
      <c r="E1208" s="58">
        <v>0</v>
      </c>
      <c r="F1208" s="58">
        <v>0</v>
      </c>
      <c r="G1208" s="59">
        <f t="shared" si="38"/>
        <v>4501.7280000000001</v>
      </c>
      <c r="H1208" s="59">
        <f t="shared" si="37"/>
        <v>0</v>
      </c>
      <c r="I1208" s="60"/>
    </row>
    <row r="1209" spans="1:9" x14ac:dyDescent="0.2">
      <c r="A1209" s="57">
        <v>152</v>
      </c>
      <c r="B1209" s="58">
        <f>Bil!C244</f>
        <v>233</v>
      </c>
      <c r="C1209" s="58">
        <f>Bil!D244</f>
        <v>0</v>
      </c>
      <c r="D1209" s="58">
        <f>Bil!E244</f>
        <v>9702</v>
      </c>
      <c r="E1209" s="58">
        <v>0</v>
      </c>
      <c r="F1209" s="58">
        <v>0</v>
      </c>
      <c r="G1209" s="59">
        <f t="shared" si="38"/>
        <v>4521.1320000000005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10713</v>
      </c>
      <c r="D1212" s="58">
        <f>Bil!E247</f>
        <v>137</v>
      </c>
      <c r="E1212" s="58">
        <v>0</v>
      </c>
      <c r="F1212" s="58">
        <v>0</v>
      </c>
      <c r="G1212" s="59">
        <f t="shared" si="38"/>
        <v>2592.9320000000002</v>
      </c>
      <c r="H1212" s="59">
        <f t="shared" si="37"/>
        <v>0</v>
      </c>
      <c r="I1212" s="60"/>
    </row>
    <row r="1213" spans="1:9" x14ac:dyDescent="0.2">
      <c r="A1213" s="57">
        <v>152</v>
      </c>
      <c r="B1213" s="58">
        <f>Bil!C248</f>
        <v>237</v>
      </c>
      <c r="C1213" s="58">
        <f>Bil!D248</f>
        <v>9883</v>
      </c>
      <c r="D1213" s="58">
        <f>Bil!E248</f>
        <v>0</v>
      </c>
      <c r="E1213" s="58">
        <v>0</v>
      </c>
      <c r="F1213" s="58">
        <v>0</v>
      </c>
      <c r="G1213" s="59">
        <f t="shared" si="38"/>
        <v>2342.2709999999997</v>
      </c>
      <c r="H1213" s="59">
        <f t="shared" si="37"/>
        <v>0</v>
      </c>
      <c r="I1213" s="60"/>
    </row>
    <row r="1214" spans="1:9" x14ac:dyDescent="0.2">
      <c r="A1214" s="57">
        <v>152</v>
      </c>
      <c r="B1214" s="58">
        <f>Bil!C249</f>
        <v>238</v>
      </c>
      <c r="C1214" s="58">
        <f>Bil!D249</f>
        <v>830</v>
      </c>
      <c r="D1214" s="58">
        <f>Bil!E249</f>
        <v>137</v>
      </c>
      <c r="E1214" s="58">
        <v>0</v>
      </c>
      <c r="F1214" s="58">
        <v>0</v>
      </c>
      <c r="G1214" s="59">
        <f t="shared" si="38"/>
        <v>262.75200000000001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2812</v>
      </c>
      <c r="D1225" s="58">
        <f>Bil!E261</f>
        <v>20376</v>
      </c>
      <c r="E1225" s="58">
        <v>0</v>
      </c>
      <c r="F1225" s="58">
        <v>0</v>
      </c>
      <c r="G1225" s="59">
        <f t="shared" si="38"/>
        <v>10847.436</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1189</v>
      </c>
      <c r="D1251" s="58">
        <f>Bil!E287</f>
        <v>0</v>
      </c>
      <c r="E1251" s="58">
        <v>0</v>
      </c>
      <c r="F1251" s="58">
        <v>0</v>
      </c>
      <c r="G1251" s="59">
        <f t="shared" si="40"/>
        <v>326.97500000000002</v>
      </c>
      <c r="H1251" s="59">
        <f t="shared" si="39"/>
        <v>0</v>
      </c>
      <c r="I1251" s="60"/>
    </row>
    <row r="1252" spans="1:9" x14ac:dyDescent="0.2">
      <c r="A1252" s="57">
        <v>152</v>
      </c>
      <c r="B1252" s="58">
        <f>Bil!C288</f>
        <v>276</v>
      </c>
      <c r="C1252" s="58">
        <f>Bil!D288</f>
        <v>214174</v>
      </c>
      <c r="D1252" s="58">
        <f>Bil!E288</f>
        <v>216882</v>
      </c>
      <c r="E1252" s="58">
        <v>0</v>
      </c>
      <c r="F1252" s="58">
        <v>0</v>
      </c>
      <c r="G1252" s="59">
        <f t="shared" si="40"/>
        <v>178830.88800000004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2794640</v>
      </c>
      <c r="D1396" s="58">
        <f>RasF!E121</f>
        <v>3065185</v>
      </c>
      <c r="E1396" s="58">
        <v>0</v>
      </c>
      <c r="F1396" s="58">
        <v>0</v>
      </c>
      <c r="G1396" s="59">
        <f t="shared" si="44"/>
        <v>981751.1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2794640</v>
      </c>
      <c r="D1400" s="58">
        <f>RasF!E125</f>
        <v>3065185</v>
      </c>
      <c r="E1400" s="58">
        <v>0</v>
      </c>
      <c r="F1400" s="58">
        <v>0</v>
      </c>
      <c r="G1400" s="59">
        <f t="shared" si="44"/>
        <v>1017451.1400000001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2794640</v>
      </c>
      <c r="D1402" s="58">
        <f>RasF!E127</f>
        <v>3065185</v>
      </c>
      <c r="E1402" s="58">
        <v>0</v>
      </c>
      <c r="F1402" s="58">
        <v>0</v>
      </c>
      <c r="G1402" s="59">
        <f t="shared" si="44"/>
        <v>1035301.16</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2794640</v>
      </c>
      <c r="D1423" s="67">
        <f>RasF!E148</f>
        <v>3065185</v>
      </c>
      <c r="E1423" s="67">
        <v>0</v>
      </c>
      <c r="F1423" s="67">
        <v>0</v>
      </c>
      <c r="G1423" s="68">
        <f t="shared" si="44"/>
        <v>1222726.3700000001</v>
      </c>
      <c r="H1423" s="68">
        <f t="shared" si="45"/>
        <v>0</v>
      </c>
      <c r="I1423" s="69"/>
    </row>
    <row r="1424" spans="1:9" x14ac:dyDescent="0.2">
      <c r="A1424" s="62">
        <v>156</v>
      </c>
      <c r="B1424" s="63">
        <f>PVRIO!C12</f>
        <v>1</v>
      </c>
      <c r="C1424" s="70">
        <f>PVRIO!D12</f>
        <v>0</v>
      </c>
      <c r="D1424" s="70">
        <f>PVRIO!E12</f>
        <v>30480</v>
      </c>
      <c r="E1424" s="70">
        <v>0</v>
      </c>
      <c r="F1424" s="70">
        <v>0</v>
      </c>
      <c r="G1424" s="64">
        <f t="shared" si="44"/>
        <v>60.96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30480</v>
      </c>
      <c r="E1441" s="61">
        <v>0</v>
      </c>
      <c r="F1441" s="61">
        <v>0</v>
      </c>
      <c r="G1441" s="59">
        <f t="shared" si="46"/>
        <v>1097.28</v>
      </c>
      <c r="H1441" s="59">
        <f t="shared" si="45"/>
        <v>0</v>
      </c>
      <c r="I1441" s="60">
        <v>0</v>
      </c>
    </row>
    <row r="1442" spans="1:9" x14ac:dyDescent="0.2">
      <c r="A1442" s="57">
        <v>156</v>
      </c>
      <c r="B1442" s="58">
        <f>PVRIO!C30</f>
        <v>19</v>
      </c>
      <c r="C1442" s="61">
        <f>PVRIO!D30</f>
        <v>0</v>
      </c>
      <c r="D1442" s="61">
        <f>PVRIO!E30</f>
        <v>30480</v>
      </c>
      <c r="E1442" s="61">
        <v>0</v>
      </c>
      <c r="F1442" s="61">
        <v>0</v>
      </c>
      <c r="G1442" s="59">
        <f t="shared" si="46"/>
        <v>1158.24</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30480</v>
      </c>
      <c r="E1444" s="61">
        <v>0</v>
      </c>
      <c r="F1444" s="61">
        <v>0</v>
      </c>
      <c r="G1444" s="59">
        <f t="shared" si="46"/>
        <v>1280.1600000000001</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215363</v>
      </c>
      <c r="D1468" s="70"/>
      <c r="E1468" s="70">
        <v>0</v>
      </c>
      <c r="F1468" s="70">
        <v>0</v>
      </c>
      <c r="G1468" s="64">
        <f t="shared" ref="G1468:G1499" si="51">B1468/1000*C1468</f>
        <v>215.363</v>
      </c>
      <c r="H1468" s="64">
        <f t="shared" ref="H1468:H1499" si="52">ABS(C1468-ROUND(C1468,0))</f>
        <v>0</v>
      </c>
      <c r="I1468" s="65"/>
    </row>
    <row r="1469" spans="1:9" x14ac:dyDescent="0.2">
      <c r="A1469" s="73">
        <v>159</v>
      </c>
      <c r="B1469" s="61">
        <f>Obv!C13</f>
        <v>2</v>
      </c>
      <c r="C1469" s="61">
        <f>Obv!D13</f>
        <v>3069418</v>
      </c>
      <c r="D1469" s="61">
        <v>0</v>
      </c>
      <c r="E1469" s="61">
        <v>0</v>
      </c>
      <c r="F1469" s="61">
        <v>0</v>
      </c>
      <c r="G1469" s="59">
        <f t="shared" si="51"/>
        <v>6138.8360000000002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2938343</v>
      </c>
      <c r="D1471" s="61">
        <v>0</v>
      </c>
      <c r="E1471" s="61">
        <v>0</v>
      </c>
      <c r="F1471" s="61">
        <v>0</v>
      </c>
      <c r="G1471" s="59">
        <f t="shared" si="51"/>
        <v>11753.371999999999</v>
      </c>
      <c r="H1471" s="59">
        <f t="shared" si="52"/>
        <v>0</v>
      </c>
      <c r="I1471" s="60"/>
    </row>
    <row r="1472" spans="1:9" x14ac:dyDescent="0.2">
      <c r="A1472" s="73">
        <v>159</v>
      </c>
      <c r="B1472" s="61">
        <f>Obv!C16</f>
        <v>5</v>
      </c>
      <c r="C1472" s="61">
        <f>Obv!D16</f>
        <v>2446869</v>
      </c>
      <c r="D1472" s="61">
        <v>0</v>
      </c>
      <c r="E1472" s="61">
        <v>0</v>
      </c>
      <c r="F1472" s="61">
        <v>0</v>
      </c>
      <c r="G1472" s="59">
        <f t="shared" si="51"/>
        <v>12234.345000000001</v>
      </c>
      <c r="H1472" s="59">
        <f t="shared" si="52"/>
        <v>0</v>
      </c>
      <c r="I1472" s="60"/>
    </row>
    <row r="1473" spans="1:9" x14ac:dyDescent="0.2">
      <c r="A1473" s="73">
        <v>159</v>
      </c>
      <c r="B1473" s="61">
        <f>Obv!C17</f>
        <v>6</v>
      </c>
      <c r="C1473" s="61">
        <f>Obv!D17</f>
        <v>491474</v>
      </c>
      <c r="D1473" s="61">
        <v>0</v>
      </c>
      <c r="E1473" s="61">
        <v>0</v>
      </c>
      <c r="F1473" s="61">
        <v>0</v>
      </c>
      <c r="G1473" s="59">
        <f t="shared" si="51"/>
        <v>2948.8440000000001</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131075</v>
      </c>
      <c r="D1479" s="61">
        <v>0</v>
      </c>
      <c r="E1479" s="61">
        <v>0</v>
      </c>
      <c r="F1479" s="61">
        <v>0</v>
      </c>
      <c r="G1479" s="59">
        <f t="shared" si="51"/>
        <v>1572.9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3067899</v>
      </c>
      <c r="D1486" s="61">
        <v>0</v>
      </c>
      <c r="E1486" s="61">
        <v>0</v>
      </c>
      <c r="F1486" s="61">
        <v>0</v>
      </c>
      <c r="G1486" s="59">
        <f t="shared" si="51"/>
        <v>58290.080999999998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2936824</v>
      </c>
      <c r="D1488" s="61">
        <v>0</v>
      </c>
      <c r="E1488" s="61">
        <v>0</v>
      </c>
      <c r="F1488" s="61">
        <v>0</v>
      </c>
      <c r="G1488" s="59">
        <f t="shared" si="51"/>
        <v>61673.304000000004</v>
      </c>
      <c r="H1488" s="59">
        <f t="shared" si="52"/>
        <v>0</v>
      </c>
      <c r="I1488" s="60"/>
    </row>
    <row r="1489" spans="1:9" x14ac:dyDescent="0.2">
      <c r="A1489" s="73">
        <v>159</v>
      </c>
      <c r="B1489" s="61">
        <f>Obv!C33</f>
        <v>22</v>
      </c>
      <c r="C1489" s="61">
        <f>Obv!D33</f>
        <v>2441732</v>
      </c>
      <c r="D1489" s="61">
        <v>0</v>
      </c>
      <c r="E1489" s="61">
        <v>0</v>
      </c>
      <c r="F1489" s="61">
        <v>0</v>
      </c>
      <c r="G1489" s="59">
        <f t="shared" si="51"/>
        <v>53718.103999999999</v>
      </c>
      <c r="H1489" s="59">
        <f t="shared" si="52"/>
        <v>0</v>
      </c>
      <c r="I1489" s="60"/>
    </row>
    <row r="1490" spans="1:9" x14ac:dyDescent="0.2">
      <c r="A1490" s="73">
        <v>159</v>
      </c>
      <c r="B1490" s="61">
        <f>Obv!C34</f>
        <v>23</v>
      </c>
      <c r="C1490" s="61">
        <f>Obv!D34</f>
        <v>495092</v>
      </c>
      <c r="D1490" s="61">
        <v>0</v>
      </c>
      <c r="E1490" s="61">
        <v>0</v>
      </c>
      <c r="F1490" s="61">
        <v>0</v>
      </c>
      <c r="G1490" s="59">
        <f t="shared" si="51"/>
        <v>11387.116</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131075</v>
      </c>
      <c r="D1496" s="61">
        <v>0</v>
      </c>
      <c r="E1496" s="61">
        <v>0</v>
      </c>
      <c r="F1496" s="61">
        <v>0</v>
      </c>
      <c r="G1496" s="59">
        <f t="shared" si="51"/>
        <v>3801.1750000000002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216882</v>
      </c>
      <c r="D1503" s="61">
        <v>0</v>
      </c>
      <c r="E1503" s="61">
        <v>0</v>
      </c>
      <c r="F1503" s="61">
        <v>0</v>
      </c>
      <c r="G1503" s="59">
        <f t="shared" si="53"/>
        <v>7807.7519999999995</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216882</v>
      </c>
      <c r="D1557" s="61">
        <v>0</v>
      </c>
      <c r="E1557" s="61">
        <v>0</v>
      </c>
      <c r="F1557" s="61">
        <v>0</v>
      </c>
      <c r="G1557" s="59">
        <f t="shared" si="55"/>
        <v>19519.38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216882</v>
      </c>
      <c r="D1559" s="61">
        <v>0</v>
      </c>
      <c r="E1559" s="61">
        <v>0</v>
      </c>
      <c r="F1559" s="61">
        <v>0</v>
      </c>
      <c r="G1559" s="59">
        <f t="shared" si="55"/>
        <v>19953.144</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A43" sqref="A43:A5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13</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17193</v>
      </c>
      <c r="C6" s="12"/>
      <c r="D6" s="360" t="s">
        <v>3128</v>
      </c>
      <c r="E6" s="361"/>
      <c r="F6" s="15" t="s">
        <v>237</v>
      </c>
      <c r="G6" s="12"/>
      <c r="H6" s="12"/>
      <c r="I6" s="12"/>
      <c r="J6" s="368">
        <f>SUM(Skriveni!G2:G1561)</f>
        <v>48735286.333999969</v>
      </c>
      <c r="K6" s="368"/>
    </row>
    <row r="7" spans="1:11" ht="3" customHeight="1" x14ac:dyDescent="0.2">
      <c r="A7" s="12"/>
      <c r="B7" s="12"/>
      <c r="C7" s="12"/>
      <c r="D7" s="12"/>
      <c r="E7" s="12"/>
      <c r="F7" s="12"/>
      <c r="G7" s="12"/>
      <c r="H7" s="12"/>
      <c r="I7" s="12"/>
      <c r="J7" s="12"/>
      <c r="K7" s="12"/>
    </row>
    <row r="8" spans="1:11" ht="15" customHeight="1" x14ac:dyDescent="0.2">
      <c r="A8" s="22" t="s">
        <v>3125</v>
      </c>
      <c r="B8" s="27">
        <v>3088570</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23250</v>
      </c>
      <c r="C12" s="357" t="s">
        <v>2403</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45554793301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316</v>
      </c>
      <c r="C22" s="351" t="str">
        <f>IF(B22&gt;0, "Županija: " &amp; LOOKUP(H2,A83:A103,B83:B103) &amp; ", grad/općina: " &amp; LOOKUP(B22,A107:A663,B107:B663),"Šifra grada/općine nije upisana")</f>
        <v>Županija: ZADARSKA, grad/općina: PAG</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2786204</v>
      </c>
      <c r="K39" s="114">
        <f>PRRAS!E12</f>
        <v>3085468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2717770</v>
      </c>
      <c r="K40" s="117">
        <f>PRRAS!E159</f>
        <v>2934110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9565</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10713</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2671018</v>
      </c>
      <c r="K43" s="114">
        <f>Bil!E13</f>
        <v>2705455</v>
      </c>
    </row>
    <row r="44" spans="1:11" ht="12.95" customHeight="1" x14ac:dyDescent="0.2">
      <c r="A44" s="371"/>
      <c r="B44" s="376" t="str">
        <f>Bil!B74</f>
        <v>Financijska imovina (AOP 064+073+081+112+128+140+157+158)</v>
      </c>
      <c r="C44" s="401"/>
      <c r="D44" s="401"/>
      <c r="E44" s="401"/>
      <c r="F44" s="401"/>
      <c r="G44" s="401"/>
      <c r="H44" s="401"/>
      <c r="I44" s="115">
        <f>Bil!C74</f>
        <v>63</v>
      </c>
      <c r="J44" s="116">
        <f>Bil!D74</f>
        <v>204649</v>
      </c>
      <c r="K44" s="117">
        <f>Bil!E74</f>
        <v>226446</v>
      </c>
    </row>
    <row r="45" spans="1:11" ht="12.95" customHeight="1" x14ac:dyDescent="0.2">
      <c r="A45" s="371"/>
      <c r="B45" s="376" t="str">
        <f>Bil!B174</f>
        <v xml:space="preserve">Obveze (AOP 164+175+176+192+220) </v>
      </c>
      <c r="C45" s="401"/>
      <c r="D45" s="401"/>
      <c r="E45" s="401"/>
      <c r="F45" s="401"/>
      <c r="G45" s="401"/>
      <c r="H45" s="401"/>
      <c r="I45" s="115">
        <f>Bil!C174</f>
        <v>163</v>
      </c>
      <c r="J45" s="116">
        <f>Bil!D174</f>
        <v>215363</v>
      </c>
      <c r="K45" s="117">
        <f>Bil!E174</f>
        <v>216882</v>
      </c>
    </row>
    <row r="46" spans="1:11" ht="12.95" customHeight="1" x14ac:dyDescent="0.2">
      <c r="A46" s="372"/>
      <c r="B46" s="390" t="str">
        <f>Bil!B234</f>
        <v>Vlastiti izvori (224 + 232 - 236 + 240 do 242)</v>
      </c>
      <c r="C46" s="391"/>
      <c r="D46" s="391"/>
      <c r="E46" s="391"/>
      <c r="F46" s="391"/>
      <c r="G46" s="391"/>
      <c r="H46" s="391"/>
      <c r="I46" s="118">
        <f>Bil!C234</f>
        <v>223</v>
      </c>
      <c r="J46" s="119">
        <f>Bil!D234</f>
        <v>2660305</v>
      </c>
      <c r="K46" s="120">
        <f>Bil!E234</f>
        <v>2715020</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2794640</v>
      </c>
      <c r="K50" s="117">
        <f>RasF!E121</f>
        <v>3065185</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2794640</v>
      </c>
      <c r="K51" s="120">
        <f>RasF!E148</f>
        <v>3065185</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30480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30480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215363</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216882</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216882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07" activePane="bottomLeft" state="frozen"/>
      <selection pane="bottomLeft" activeCell="E607" sqref="E607"/>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17193</v>
      </c>
      <c r="C4" s="414"/>
      <c r="D4" s="414"/>
      <c r="E4" s="415">
        <f>SUM(Skriveni!G2:G976)</f>
        <v>34476664.282000005</v>
      </c>
      <c r="F4" s="416"/>
    </row>
    <row r="5" spans="1:7" s="23" customFormat="1" ht="15" customHeight="1" x14ac:dyDescent="0.2">
      <c r="B5" s="413" t="str">
        <f>"Naziv: "&amp;IF(RefStr!B10&lt;&gt;"",RefStr!B10,"_______________________________________")</f>
        <v xml:space="preserve">Naziv: SREDNJA ŠKOLA BARTULA KAŠIĆA </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2786204</v>
      </c>
      <c r="E12" s="147">
        <f>E13+E50+E56+E85+E116+E134+E141+E147</f>
        <v>3085468</v>
      </c>
      <c r="F12" s="148">
        <f>IF(D12&lt;&gt;0,IF(E12/D12&gt;=100,"&gt;&gt;100",E12/D12*100),"-")</f>
        <v>110.74092205739422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2341095</v>
      </c>
      <c r="E56" s="147">
        <f>E57+E60+E65+E68+E71+E74+E77+E80</f>
        <v>2538768</v>
      </c>
      <c r="F56" s="150">
        <f t="shared" si="0"/>
        <v>108.44361292472114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2341095</v>
      </c>
      <c r="E74" s="147">
        <f>SUM(E75:E76)</f>
        <v>2538768</v>
      </c>
      <c r="F74" s="150">
        <f t="shared" si="0"/>
        <v>108.44361292472114</v>
      </c>
    </row>
    <row r="75" spans="1:6" s="8" customFormat="1" x14ac:dyDescent="0.2">
      <c r="A75" s="145" t="s">
        <v>1142</v>
      </c>
      <c r="B75" s="146" t="s">
        <v>3980</v>
      </c>
      <c r="C75" s="345">
        <v>64</v>
      </c>
      <c r="D75" s="149">
        <v>2326095</v>
      </c>
      <c r="E75" s="149">
        <v>2523768</v>
      </c>
      <c r="F75" s="148">
        <f t="shared" si="0"/>
        <v>108.49806220296247</v>
      </c>
    </row>
    <row r="76" spans="1:6" s="8" customFormat="1" x14ac:dyDescent="0.2">
      <c r="A76" s="145" t="s">
        <v>3981</v>
      </c>
      <c r="B76" s="146" t="s">
        <v>3982</v>
      </c>
      <c r="C76" s="345">
        <v>65</v>
      </c>
      <c r="D76" s="149">
        <v>15000</v>
      </c>
      <c r="E76" s="149">
        <v>15000</v>
      </c>
      <c r="F76" s="148">
        <f t="shared" si="0"/>
        <v>100</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5120</v>
      </c>
      <c r="E116" s="147">
        <f>E117+E122+E130</f>
        <v>13253</v>
      </c>
      <c r="F116" s="150">
        <f t="shared" si="1"/>
        <v>258.84765625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5120</v>
      </c>
      <c r="E122" s="147">
        <f>SUM(E123:E129)</f>
        <v>13253</v>
      </c>
      <c r="F122" s="150">
        <f t="shared" si="1"/>
        <v>258.84765625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5120</v>
      </c>
      <c r="E127" s="149">
        <v>13253</v>
      </c>
      <c r="F127" s="148">
        <f t="shared" si="1"/>
        <v>258.84765625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31787</v>
      </c>
      <c r="E134" s="147">
        <f>E135+E138</f>
        <v>48325</v>
      </c>
      <c r="F134" s="150">
        <f t="shared" si="1"/>
        <v>152.02755843583856</v>
      </c>
    </row>
    <row r="135" spans="1:6" s="8" customFormat="1" x14ac:dyDescent="0.2">
      <c r="A135" s="145">
        <v>661</v>
      </c>
      <c r="B135" s="146" t="s">
        <v>425</v>
      </c>
      <c r="C135" s="345">
        <v>124</v>
      </c>
      <c r="D135" s="147">
        <f>SUM(D136:D137)</f>
        <v>6095</v>
      </c>
      <c r="E135" s="147">
        <f>SUM(E136:E137)</f>
        <v>11415</v>
      </c>
      <c r="F135" s="150">
        <f t="shared" si="1"/>
        <v>187.28465955701395</v>
      </c>
    </row>
    <row r="136" spans="1:6" s="8" customFormat="1" x14ac:dyDescent="0.2">
      <c r="A136" s="145">
        <v>6614</v>
      </c>
      <c r="B136" s="146" t="s">
        <v>3893</v>
      </c>
      <c r="C136" s="345">
        <v>125</v>
      </c>
      <c r="D136" s="149">
        <v>1345</v>
      </c>
      <c r="E136" s="149">
        <v>8915</v>
      </c>
      <c r="F136" s="148">
        <f t="shared" si="1"/>
        <v>662.82527881040892</v>
      </c>
    </row>
    <row r="137" spans="1:6" s="8" customFormat="1" x14ac:dyDescent="0.2">
      <c r="A137" s="145">
        <v>6615</v>
      </c>
      <c r="B137" s="146" t="s">
        <v>3894</v>
      </c>
      <c r="C137" s="345">
        <v>126</v>
      </c>
      <c r="D137" s="149">
        <v>4750</v>
      </c>
      <c r="E137" s="149">
        <v>2500</v>
      </c>
      <c r="F137" s="148">
        <f t="shared" si="1"/>
        <v>52.631578947368418</v>
      </c>
    </row>
    <row r="138" spans="1:6" s="8" customFormat="1" x14ac:dyDescent="0.2">
      <c r="A138" s="145">
        <v>663</v>
      </c>
      <c r="B138" s="151" t="s">
        <v>426</v>
      </c>
      <c r="C138" s="345">
        <v>127</v>
      </c>
      <c r="D138" s="147">
        <f>SUM(D139:D140)</f>
        <v>25692</v>
      </c>
      <c r="E138" s="147">
        <f>SUM(E139:E140)</f>
        <v>36910</v>
      </c>
      <c r="F138" s="150">
        <f t="shared" si="1"/>
        <v>143.66339716643313</v>
      </c>
    </row>
    <row r="139" spans="1:6" s="8" customFormat="1" x14ac:dyDescent="0.2">
      <c r="A139" s="145">
        <v>6631</v>
      </c>
      <c r="B139" s="146" t="s">
        <v>1502</v>
      </c>
      <c r="C139" s="345">
        <v>128</v>
      </c>
      <c r="D139" s="149">
        <v>23497</v>
      </c>
      <c r="E139" s="149">
        <v>36910</v>
      </c>
      <c r="F139" s="148">
        <f t="shared" si="1"/>
        <v>157.08388304889985</v>
      </c>
    </row>
    <row r="140" spans="1:6" s="8" customFormat="1" x14ac:dyDescent="0.2">
      <c r="A140" s="145">
        <v>6632</v>
      </c>
      <c r="B140" s="151" t="s">
        <v>1503</v>
      </c>
      <c r="C140" s="345">
        <v>129</v>
      </c>
      <c r="D140" s="149">
        <v>2195</v>
      </c>
      <c r="E140" s="149"/>
      <c r="F140" s="148">
        <f t="shared" si="1"/>
        <v>0</v>
      </c>
    </row>
    <row r="141" spans="1:6" s="8" customFormat="1" x14ac:dyDescent="0.2">
      <c r="A141" s="145">
        <v>67</v>
      </c>
      <c r="B141" s="151" t="s">
        <v>427</v>
      </c>
      <c r="C141" s="345">
        <v>130</v>
      </c>
      <c r="D141" s="147">
        <f>D142+D146</f>
        <v>408202</v>
      </c>
      <c r="E141" s="147">
        <f>E142+E146</f>
        <v>485122</v>
      </c>
      <c r="F141" s="150">
        <f t="shared" si="1"/>
        <v>118.84361174124575</v>
      </c>
    </row>
    <row r="142" spans="1:6" s="8" customFormat="1" ht="24" x14ac:dyDescent="0.2">
      <c r="A142" s="145">
        <v>671</v>
      </c>
      <c r="B142" s="154" t="s">
        <v>1672</v>
      </c>
      <c r="C142" s="345">
        <v>131</v>
      </c>
      <c r="D142" s="147">
        <f>SUM(D143:D145)</f>
        <v>408202</v>
      </c>
      <c r="E142" s="147">
        <f>SUM(E143:E145)</f>
        <v>485122</v>
      </c>
      <c r="F142" s="150">
        <f t="shared" ref="F142:F205" si="2">IF(D142&lt;&gt;0,IF(E142/D142&gt;=100,"&gt;&gt;100",E142/D142*100),"-")</f>
        <v>118.84361174124575</v>
      </c>
    </row>
    <row r="143" spans="1:6" s="8" customFormat="1" x14ac:dyDescent="0.2">
      <c r="A143" s="145">
        <v>6711</v>
      </c>
      <c r="B143" s="146" t="s">
        <v>3582</v>
      </c>
      <c r="C143" s="345">
        <v>132</v>
      </c>
      <c r="D143" s="149">
        <v>351857</v>
      </c>
      <c r="E143" s="149">
        <v>370018</v>
      </c>
      <c r="F143" s="148">
        <f t="shared" si="2"/>
        <v>105.16147184793823</v>
      </c>
    </row>
    <row r="144" spans="1:6" s="8" customFormat="1" x14ac:dyDescent="0.2">
      <c r="A144" s="145">
        <v>6712</v>
      </c>
      <c r="B144" s="151" t="s">
        <v>2276</v>
      </c>
      <c r="C144" s="345">
        <v>133</v>
      </c>
      <c r="D144" s="149">
        <v>56345</v>
      </c>
      <c r="E144" s="149">
        <v>115104</v>
      </c>
      <c r="F144" s="148">
        <f t="shared" si="2"/>
        <v>204.28431981542286</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2717770</v>
      </c>
      <c r="E159" s="147">
        <f>E160+E171+E204+E223+E232+E257+E268</f>
        <v>2934110</v>
      </c>
      <c r="F159" s="150">
        <f t="shared" si="2"/>
        <v>107.96020266615645</v>
      </c>
    </row>
    <row r="160" spans="1:6" s="8" customFormat="1" x14ac:dyDescent="0.2">
      <c r="A160" s="145">
        <v>31</v>
      </c>
      <c r="B160" s="146" t="s">
        <v>431</v>
      </c>
      <c r="C160" s="345">
        <v>149</v>
      </c>
      <c r="D160" s="147">
        <f>D161+D166+D167</f>
        <v>2237343</v>
      </c>
      <c r="E160" s="147">
        <f>E161+E166+E167</f>
        <v>2441732</v>
      </c>
      <c r="F160" s="150">
        <f t="shared" si="2"/>
        <v>109.13534491582202</v>
      </c>
    </row>
    <row r="161" spans="1:6" s="8" customFormat="1" x14ac:dyDescent="0.2">
      <c r="A161" s="145">
        <v>311</v>
      </c>
      <c r="B161" s="146" t="s">
        <v>432</v>
      </c>
      <c r="C161" s="345">
        <v>150</v>
      </c>
      <c r="D161" s="147">
        <f>SUM(D162:D165)</f>
        <v>1827587</v>
      </c>
      <c r="E161" s="147">
        <f>SUM(E162:E165)</f>
        <v>2022398</v>
      </c>
      <c r="F161" s="150">
        <f t="shared" si="2"/>
        <v>110.6594651855151</v>
      </c>
    </row>
    <row r="162" spans="1:6" s="8" customFormat="1" x14ac:dyDescent="0.2">
      <c r="A162" s="145">
        <v>3111</v>
      </c>
      <c r="B162" s="146" t="s">
        <v>385</v>
      </c>
      <c r="C162" s="345">
        <v>151</v>
      </c>
      <c r="D162" s="149">
        <v>1827587</v>
      </c>
      <c r="E162" s="149">
        <v>2022398</v>
      </c>
      <c r="F162" s="148">
        <f t="shared" si="2"/>
        <v>110.6594651855151</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95411</v>
      </c>
      <c r="E166" s="149">
        <v>71482</v>
      </c>
      <c r="F166" s="148">
        <f t="shared" si="2"/>
        <v>74.920082590057746</v>
      </c>
    </row>
    <row r="167" spans="1:6" s="8" customFormat="1" x14ac:dyDescent="0.2">
      <c r="A167" s="145">
        <v>313</v>
      </c>
      <c r="B167" s="146" t="s">
        <v>2853</v>
      </c>
      <c r="C167" s="345">
        <v>156</v>
      </c>
      <c r="D167" s="147">
        <f>SUM(D168:D170)</f>
        <v>314345</v>
      </c>
      <c r="E167" s="147">
        <f>SUM(E168:E170)</f>
        <v>347852</v>
      </c>
      <c r="F167" s="150">
        <f t="shared" si="2"/>
        <v>110.65930744882215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283276</v>
      </c>
      <c r="E169" s="149">
        <v>313472</v>
      </c>
      <c r="F169" s="148">
        <f t="shared" si="2"/>
        <v>110.6595687597961</v>
      </c>
    </row>
    <row r="170" spans="1:6" s="8" customFormat="1" x14ac:dyDescent="0.2">
      <c r="A170" s="145">
        <v>3133</v>
      </c>
      <c r="B170" s="146" t="s">
        <v>264</v>
      </c>
      <c r="C170" s="345">
        <v>159</v>
      </c>
      <c r="D170" s="149">
        <v>31069</v>
      </c>
      <c r="E170" s="149">
        <v>34380</v>
      </c>
      <c r="F170" s="148">
        <f t="shared" si="2"/>
        <v>110.65692490907335</v>
      </c>
    </row>
    <row r="171" spans="1:6" s="8" customFormat="1" x14ac:dyDescent="0.2">
      <c r="A171" s="145">
        <v>32</v>
      </c>
      <c r="B171" s="146" t="s">
        <v>433</v>
      </c>
      <c r="C171" s="345">
        <v>160</v>
      </c>
      <c r="D171" s="147">
        <f>D172+D177+D185+D195+D196</f>
        <v>480427</v>
      </c>
      <c r="E171" s="147">
        <f>E172+E177+E185+E195+E196</f>
        <v>492378</v>
      </c>
      <c r="F171" s="150">
        <f t="shared" si="2"/>
        <v>102.48757875806314</v>
      </c>
    </row>
    <row r="172" spans="1:6" s="8" customFormat="1" x14ac:dyDescent="0.2">
      <c r="A172" s="145">
        <v>321</v>
      </c>
      <c r="B172" s="146" t="s">
        <v>3359</v>
      </c>
      <c r="C172" s="345">
        <v>161</v>
      </c>
      <c r="D172" s="147">
        <f>SUM(D173:D176)</f>
        <v>99189</v>
      </c>
      <c r="E172" s="147">
        <f>SUM(E173:E176)</f>
        <v>140099</v>
      </c>
      <c r="F172" s="150">
        <f t="shared" si="2"/>
        <v>141.24449283690731</v>
      </c>
    </row>
    <row r="173" spans="1:6" s="8" customFormat="1" x14ac:dyDescent="0.2">
      <c r="A173" s="145">
        <v>3211</v>
      </c>
      <c r="B173" s="146" t="s">
        <v>3243</v>
      </c>
      <c r="C173" s="345">
        <v>162</v>
      </c>
      <c r="D173" s="149">
        <v>18910</v>
      </c>
      <c r="E173" s="149">
        <v>23996</v>
      </c>
      <c r="F173" s="148">
        <f t="shared" si="2"/>
        <v>126.8958223162348</v>
      </c>
    </row>
    <row r="174" spans="1:6" s="8" customFormat="1" x14ac:dyDescent="0.2">
      <c r="A174" s="145">
        <v>3212</v>
      </c>
      <c r="B174" s="146" t="s">
        <v>108</v>
      </c>
      <c r="C174" s="345">
        <v>163</v>
      </c>
      <c r="D174" s="149">
        <v>53991</v>
      </c>
      <c r="E174" s="149">
        <v>86747</v>
      </c>
      <c r="F174" s="148">
        <f t="shared" si="2"/>
        <v>160.66937082106276</v>
      </c>
    </row>
    <row r="175" spans="1:6" s="8" customFormat="1" x14ac:dyDescent="0.2">
      <c r="A175" s="145">
        <v>3213</v>
      </c>
      <c r="B175" s="146" t="s">
        <v>2999</v>
      </c>
      <c r="C175" s="345">
        <v>164</v>
      </c>
      <c r="D175" s="149">
        <v>3100</v>
      </c>
      <c r="E175" s="149">
        <v>4400</v>
      </c>
      <c r="F175" s="148">
        <f t="shared" si="2"/>
        <v>141.93548387096774</v>
      </c>
    </row>
    <row r="176" spans="1:6" s="8" customFormat="1" x14ac:dyDescent="0.2">
      <c r="A176" s="145">
        <v>3214</v>
      </c>
      <c r="B176" s="146" t="s">
        <v>2998</v>
      </c>
      <c r="C176" s="345">
        <v>165</v>
      </c>
      <c r="D176" s="149">
        <v>23188</v>
      </c>
      <c r="E176" s="149">
        <v>24956</v>
      </c>
      <c r="F176" s="148">
        <f t="shared" si="2"/>
        <v>107.62463343108504</v>
      </c>
    </row>
    <row r="177" spans="1:6" s="8" customFormat="1" x14ac:dyDescent="0.2">
      <c r="A177" s="145">
        <v>322</v>
      </c>
      <c r="B177" s="146" t="s">
        <v>3360</v>
      </c>
      <c r="C177" s="345">
        <v>166</v>
      </c>
      <c r="D177" s="147">
        <f>SUM(D178:D184)</f>
        <v>134045</v>
      </c>
      <c r="E177" s="147">
        <f>SUM(E178:E184)</f>
        <v>144353</v>
      </c>
      <c r="F177" s="150">
        <f t="shared" si="2"/>
        <v>107.68995486590325</v>
      </c>
    </row>
    <row r="178" spans="1:6" s="8" customFormat="1" x14ac:dyDescent="0.2">
      <c r="A178" s="145">
        <v>3221</v>
      </c>
      <c r="B178" s="146" t="s">
        <v>3000</v>
      </c>
      <c r="C178" s="345">
        <v>167</v>
      </c>
      <c r="D178" s="149">
        <v>23995</v>
      </c>
      <c r="E178" s="149">
        <v>26549</v>
      </c>
      <c r="F178" s="148">
        <f t="shared" si="2"/>
        <v>110.6438841425297</v>
      </c>
    </row>
    <row r="179" spans="1:6" s="8" customFormat="1" x14ac:dyDescent="0.2">
      <c r="A179" s="145">
        <v>3222</v>
      </c>
      <c r="B179" s="146" t="s">
        <v>3001</v>
      </c>
      <c r="C179" s="345">
        <v>168</v>
      </c>
      <c r="D179" s="149">
        <v>12604</v>
      </c>
      <c r="E179" s="149">
        <v>28473</v>
      </c>
      <c r="F179" s="148">
        <f t="shared" si="2"/>
        <v>225.90447476991434</v>
      </c>
    </row>
    <row r="180" spans="1:6" s="8" customFormat="1" x14ac:dyDescent="0.2">
      <c r="A180" s="145">
        <v>3223</v>
      </c>
      <c r="B180" s="146" t="s">
        <v>3002</v>
      </c>
      <c r="C180" s="345">
        <v>169</v>
      </c>
      <c r="D180" s="149">
        <v>86062</v>
      </c>
      <c r="E180" s="149">
        <v>85874</v>
      </c>
      <c r="F180" s="148">
        <f t="shared" si="2"/>
        <v>99.781552834003392</v>
      </c>
    </row>
    <row r="181" spans="1:6" s="8" customFormat="1" x14ac:dyDescent="0.2">
      <c r="A181" s="145">
        <v>3224</v>
      </c>
      <c r="B181" s="146" t="s">
        <v>2236</v>
      </c>
      <c r="C181" s="345">
        <v>170</v>
      </c>
      <c r="D181" s="149">
        <v>3083</v>
      </c>
      <c r="E181" s="149">
        <v>1468</v>
      </c>
      <c r="F181" s="148">
        <f t="shared" si="2"/>
        <v>47.615958481998057</v>
      </c>
    </row>
    <row r="182" spans="1:6" s="8" customFormat="1" x14ac:dyDescent="0.2">
      <c r="A182" s="145">
        <v>3225</v>
      </c>
      <c r="B182" s="146" t="s">
        <v>504</v>
      </c>
      <c r="C182" s="345">
        <v>171</v>
      </c>
      <c r="D182" s="149">
        <v>8301</v>
      </c>
      <c r="E182" s="149"/>
      <c r="F182" s="148">
        <f t="shared" si="2"/>
        <v>0</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1989</v>
      </c>
      <c r="F184" s="148" t="str">
        <f t="shared" si="2"/>
        <v>-</v>
      </c>
    </row>
    <row r="185" spans="1:6" s="8" customFormat="1" x14ac:dyDescent="0.2">
      <c r="A185" s="145">
        <v>323</v>
      </c>
      <c r="B185" s="146" t="s">
        <v>2312</v>
      </c>
      <c r="C185" s="345">
        <v>174</v>
      </c>
      <c r="D185" s="147">
        <f>SUM(D186:D194)</f>
        <v>184654</v>
      </c>
      <c r="E185" s="147">
        <f>SUM(E186:E194)</f>
        <v>151292</v>
      </c>
      <c r="F185" s="150">
        <f t="shared" si="2"/>
        <v>81.932695744473449</v>
      </c>
    </row>
    <row r="186" spans="1:6" s="8" customFormat="1" x14ac:dyDescent="0.2">
      <c r="A186" s="145">
        <v>3231</v>
      </c>
      <c r="B186" s="146" t="s">
        <v>855</v>
      </c>
      <c r="C186" s="345">
        <v>175</v>
      </c>
      <c r="D186" s="149">
        <v>13736</v>
      </c>
      <c r="E186" s="149">
        <v>9329</v>
      </c>
      <c r="F186" s="148">
        <f t="shared" si="2"/>
        <v>67.916423995340708</v>
      </c>
    </row>
    <row r="187" spans="1:6" s="8" customFormat="1" x14ac:dyDescent="0.2">
      <c r="A187" s="145">
        <v>3232</v>
      </c>
      <c r="B187" s="146" t="s">
        <v>3870</v>
      </c>
      <c r="C187" s="345">
        <v>176</v>
      </c>
      <c r="D187" s="149">
        <v>31128</v>
      </c>
      <c r="E187" s="149">
        <v>25880</v>
      </c>
      <c r="F187" s="148">
        <f t="shared" si="2"/>
        <v>83.140580827550764</v>
      </c>
    </row>
    <row r="188" spans="1:6" s="8" customFormat="1" x14ac:dyDescent="0.2">
      <c r="A188" s="145">
        <v>3233</v>
      </c>
      <c r="B188" s="146" t="s">
        <v>3871</v>
      </c>
      <c r="C188" s="345">
        <v>177</v>
      </c>
      <c r="D188" s="149">
        <v>3168</v>
      </c>
      <c r="E188" s="149"/>
      <c r="F188" s="148">
        <f t="shared" si="2"/>
        <v>0</v>
      </c>
    </row>
    <row r="189" spans="1:6" s="8" customFormat="1" x14ac:dyDescent="0.2">
      <c r="A189" s="145">
        <v>3234</v>
      </c>
      <c r="B189" s="146" t="s">
        <v>3872</v>
      </c>
      <c r="C189" s="345">
        <v>178</v>
      </c>
      <c r="D189" s="149">
        <v>13091</v>
      </c>
      <c r="E189" s="149">
        <v>13694</v>
      </c>
      <c r="F189" s="148">
        <f t="shared" si="2"/>
        <v>104.60621801237491</v>
      </c>
    </row>
    <row r="190" spans="1:6" s="8" customFormat="1" x14ac:dyDescent="0.2">
      <c r="A190" s="145">
        <v>3235</v>
      </c>
      <c r="B190" s="146" t="s">
        <v>3873</v>
      </c>
      <c r="C190" s="345">
        <v>179</v>
      </c>
      <c r="D190" s="149">
        <v>24880</v>
      </c>
      <c r="E190" s="149">
        <v>25836</v>
      </c>
      <c r="F190" s="148">
        <f t="shared" si="2"/>
        <v>103.84244372990355</v>
      </c>
    </row>
    <row r="191" spans="1:6" s="8" customFormat="1" x14ac:dyDescent="0.2">
      <c r="A191" s="145">
        <v>3236</v>
      </c>
      <c r="B191" s="146" t="s">
        <v>3874</v>
      </c>
      <c r="C191" s="345">
        <v>180</v>
      </c>
      <c r="D191" s="149">
        <v>2896</v>
      </c>
      <c r="E191" s="149">
        <v>4704</v>
      </c>
      <c r="F191" s="148">
        <f t="shared" si="2"/>
        <v>162.43093922651934</v>
      </c>
    </row>
    <row r="192" spans="1:6" s="8" customFormat="1" x14ac:dyDescent="0.2">
      <c r="A192" s="145">
        <v>3237</v>
      </c>
      <c r="B192" s="146" t="s">
        <v>3875</v>
      </c>
      <c r="C192" s="345">
        <v>181</v>
      </c>
      <c r="D192" s="149">
        <v>83718</v>
      </c>
      <c r="E192" s="149">
        <v>52344</v>
      </c>
      <c r="F192" s="148">
        <f t="shared" si="2"/>
        <v>62.524188346592133</v>
      </c>
    </row>
    <row r="193" spans="1:6" s="8" customFormat="1" x14ac:dyDescent="0.2">
      <c r="A193" s="145">
        <v>3238</v>
      </c>
      <c r="B193" s="146" t="s">
        <v>702</v>
      </c>
      <c r="C193" s="345">
        <v>182</v>
      </c>
      <c r="D193" s="149">
        <v>12037</v>
      </c>
      <c r="E193" s="149">
        <v>11302</v>
      </c>
      <c r="F193" s="148">
        <f t="shared" si="2"/>
        <v>93.893827365622656</v>
      </c>
    </row>
    <row r="194" spans="1:6" s="8" customFormat="1" x14ac:dyDescent="0.2">
      <c r="A194" s="145">
        <v>3239</v>
      </c>
      <c r="B194" s="146" t="s">
        <v>703</v>
      </c>
      <c r="C194" s="345">
        <v>183</v>
      </c>
      <c r="D194" s="149"/>
      <c r="E194" s="149">
        <v>8203</v>
      </c>
      <c r="F194" s="148" t="str">
        <f t="shared" si="2"/>
        <v>-</v>
      </c>
    </row>
    <row r="195" spans="1:6" s="8" customFormat="1" x14ac:dyDescent="0.2">
      <c r="A195" s="145">
        <v>324</v>
      </c>
      <c r="B195" s="146" t="s">
        <v>3584</v>
      </c>
      <c r="C195" s="345">
        <v>184</v>
      </c>
      <c r="D195" s="149">
        <v>1500</v>
      </c>
      <c r="E195" s="149">
        <v>1000</v>
      </c>
      <c r="F195" s="148">
        <f t="shared" si="2"/>
        <v>66.666666666666657</v>
      </c>
    </row>
    <row r="196" spans="1:6" s="8" customFormat="1" x14ac:dyDescent="0.2">
      <c r="A196" s="145">
        <v>329</v>
      </c>
      <c r="B196" s="146" t="s">
        <v>434</v>
      </c>
      <c r="C196" s="345">
        <v>185</v>
      </c>
      <c r="D196" s="147">
        <f>SUM(D197:D203)</f>
        <v>61039</v>
      </c>
      <c r="E196" s="147">
        <f>SUM(E197:E203)</f>
        <v>55634</v>
      </c>
      <c r="F196" s="150">
        <f t="shared" si="2"/>
        <v>91.145005652124055</v>
      </c>
    </row>
    <row r="197" spans="1:6" s="8" customFormat="1" x14ac:dyDescent="0.2">
      <c r="A197" s="145">
        <v>3291</v>
      </c>
      <c r="B197" s="151" t="s">
        <v>1965</v>
      </c>
      <c r="C197" s="345">
        <v>186</v>
      </c>
      <c r="D197" s="149">
        <v>490</v>
      </c>
      <c r="E197" s="149">
        <v>490</v>
      </c>
      <c r="F197" s="148">
        <f t="shared" si="2"/>
        <v>100</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5400</v>
      </c>
      <c r="E199" s="149">
        <v>798</v>
      </c>
      <c r="F199" s="148">
        <f t="shared" si="2"/>
        <v>14.777777777777779</v>
      </c>
    </row>
    <row r="200" spans="1:6" s="8" customFormat="1" x14ac:dyDescent="0.2">
      <c r="A200" s="145">
        <v>3294</v>
      </c>
      <c r="B200" s="146" t="s">
        <v>2313</v>
      </c>
      <c r="C200" s="345">
        <v>189</v>
      </c>
      <c r="D200" s="149"/>
      <c r="E200" s="149">
        <v>350</v>
      </c>
      <c r="F200" s="148" t="str">
        <f t="shared" si="2"/>
        <v>-</v>
      </c>
    </row>
    <row r="201" spans="1:6" s="8" customFormat="1" x14ac:dyDescent="0.2">
      <c r="A201" s="145">
        <v>3295</v>
      </c>
      <c r="B201" s="146" t="s">
        <v>3585</v>
      </c>
      <c r="C201" s="345">
        <v>190</v>
      </c>
      <c r="D201" s="149">
        <v>11747</v>
      </c>
      <c r="E201" s="149">
        <v>12404</v>
      </c>
      <c r="F201" s="148">
        <f t="shared" si="2"/>
        <v>105.59291734059759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43402</v>
      </c>
      <c r="E203" s="149">
        <v>41592</v>
      </c>
      <c r="F203" s="148">
        <f t="shared" si="2"/>
        <v>95.829685267960002</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2717770</v>
      </c>
      <c r="E292" s="147">
        <f>E159-E290+E291</f>
        <v>2934110</v>
      </c>
      <c r="F292" s="150">
        <f t="shared" si="4"/>
        <v>107.96020266615645</v>
      </c>
    </row>
    <row r="293" spans="1:6" s="8" customFormat="1" x14ac:dyDescent="0.2">
      <c r="A293" s="145" t="s">
        <v>1215</v>
      </c>
      <c r="B293" s="146" t="s">
        <v>3441</v>
      </c>
      <c r="C293" s="345">
        <v>282</v>
      </c>
      <c r="D293" s="147">
        <f>IF(D12&gt;=D292,D12-D292,0)</f>
        <v>68434</v>
      </c>
      <c r="E293" s="147">
        <f>IF(E12&gt;=E292,E12-E292,0)</f>
        <v>151358</v>
      </c>
      <c r="F293" s="150">
        <f t="shared" si="4"/>
        <v>221.17368559487974</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4777</v>
      </c>
      <c r="E296" s="149">
        <v>12181</v>
      </c>
      <c r="F296" s="148">
        <f t="shared" si="4"/>
        <v>254.992673225874</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76870</v>
      </c>
      <c r="E353" s="147">
        <f>E354+E366+E399+E403+E405</f>
        <v>131075</v>
      </c>
      <c r="F353" s="150">
        <f t="shared" si="5"/>
        <v>170.51515545726551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76870</v>
      </c>
      <c r="E366" s="147">
        <f>E367+E372+E381+E386+E391+E394</f>
        <v>131075</v>
      </c>
      <c r="F366" s="150">
        <f t="shared" si="6"/>
        <v>170.51515545726551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61875</v>
      </c>
      <c r="E372" s="147">
        <f>SUM(E373:E380)</f>
        <v>49825</v>
      </c>
      <c r="F372" s="150">
        <f t="shared" si="6"/>
        <v>80.525252525252526</v>
      </c>
    </row>
    <row r="373" spans="1:6" s="8" customFormat="1" x14ac:dyDescent="0.2">
      <c r="A373" s="145">
        <v>4221</v>
      </c>
      <c r="B373" s="146" t="s">
        <v>3941</v>
      </c>
      <c r="C373" s="345">
        <v>361</v>
      </c>
      <c r="D373" s="149">
        <v>57635</v>
      </c>
      <c r="E373" s="149">
        <v>24556</v>
      </c>
      <c r="F373" s="148">
        <f t="shared" si="6"/>
        <v>42.606055348312651</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4240</v>
      </c>
      <c r="E375" s="149">
        <v>4213</v>
      </c>
      <c r="F375" s="148">
        <f t="shared" si="6"/>
        <v>99.363207547169807</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21056</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14995</v>
      </c>
      <c r="E386" s="147">
        <f>SUM(E387:E390)</f>
        <v>0</v>
      </c>
      <c r="F386" s="150">
        <f t="shared" si="6"/>
        <v>0</v>
      </c>
    </row>
    <row r="387" spans="1:6" s="8" customFormat="1" x14ac:dyDescent="0.2">
      <c r="A387" s="145">
        <v>4241</v>
      </c>
      <c r="B387" s="146" t="s">
        <v>2886</v>
      </c>
      <c r="C387" s="345">
        <v>375</v>
      </c>
      <c r="D387" s="149">
        <v>14995</v>
      </c>
      <c r="E387" s="149"/>
      <c r="F387" s="148">
        <f t="shared" si="6"/>
        <v>0</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81250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v>81250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76870</v>
      </c>
      <c r="E411" s="147">
        <f>IF(E353&gt;=E301, E353-E301, 0)</f>
        <v>131075</v>
      </c>
      <c r="F411" s="150">
        <f t="shared" si="6"/>
        <v>170.51515545726551</v>
      </c>
    </row>
    <row r="412" spans="1:6" s="8" customFormat="1" x14ac:dyDescent="0.2">
      <c r="A412" s="145">
        <v>92212</v>
      </c>
      <c r="B412" s="146" t="s">
        <v>1133</v>
      </c>
      <c r="C412" s="345">
        <v>400</v>
      </c>
      <c r="D412" s="149">
        <v>2500</v>
      </c>
      <c r="E412" s="149">
        <v>1463</v>
      </c>
      <c r="F412" s="148">
        <f t="shared" si="6"/>
        <v>58.52</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2786204</v>
      </c>
      <c r="E415" s="147">
        <f>E12+E301</f>
        <v>3085468</v>
      </c>
      <c r="F415" s="150">
        <f t="shared" si="6"/>
        <v>110.74092205739422</v>
      </c>
    </row>
    <row r="416" spans="1:6" s="8" customFormat="1" x14ac:dyDescent="0.2">
      <c r="A416" s="145" t="s">
        <v>1215</v>
      </c>
      <c r="B416" s="146" t="s">
        <v>1993</v>
      </c>
      <c r="C416" s="345">
        <v>404</v>
      </c>
      <c r="D416" s="147">
        <f>D292+D353</f>
        <v>2794640</v>
      </c>
      <c r="E416" s="147">
        <f>E292+E353</f>
        <v>3065185</v>
      </c>
      <c r="F416" s="150">
        <f t="shared" si="6"/>
        <v>109.68085334783729</v>
      </c>
    </row>
    <row r="417" spans="1:6" s="8" customFormat="1" x14ac:dyDescent="0.2">
      <c r="A417" s="145" t="s">
        <v>1215</v>
      </c>
      <c r="B417" s="146" t="s">
        <v>1994</v>
      </c>
      <c r="C417" s="345">
        <v>405</v>
      </c>
      <c r="D417" s="147">
        <f>IF(D415&gt;=D416,D415-D416,0)</f>
        <v>0</v>
      </c>
      <c r="E417" s="147">
        <f>IF(E415&gt;=E416,E415-E416,0)</f>
        <v>20283</v>
      </c>
      <c r="F417" s="150" t="str">
        <f t="shared" si="6"/>
        <v>-</v>
      </c>
    </row>
    <row r="418" spans="1:6" s="8" customFormat="1" x14ac:dyDescent="0.2">
      <c r="A418" s="145" t="s">
        <v>1215</v>
      </c>
      <c r="B418" s="146" t="s">
        <v>1995</v>
      </c>
      <c r="C418" s="345">
        <v>406</v>
      </c>
      <c r="D418" s="147">
        <f>IF(D416&gt;=D415,D416-D415,0)</f>
        <v>8436</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2277</v>
      </c>
      <c r="E420" s="147">
        <f>IF(E296-E295+E413-E412&gt;=0,E296-E295+E413-E412,0)</f>
        <v>10718</v>
      </c>
      <c r="F420" s="150">
        <f t="shared" si="6"/>
        <v>470.70707070707067</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2786204</v>
      </c>
      <c r="E642" s="147">
        <f>E415+E423</f>
        <v>3085468</v>
      </c>
      <c r="F642" s="148">
        <f t="shared" si="10"/>
        <v>110.74092205739422</v>
      </c>
    </row>
    <row r="643" spans="1:6" s="8" customFormat="1" x14ac:dyDescent="0.2">
      <c r="A643" s="145" t="s">
        <v>1215</v>
      </c>
      <c r="B643" s="146" t="s">
        <v>1246</v>
      </c>
      <c r="C643" s="345">
        <v>630</v>
      </c>
      <c r="D643" s="147">
        <f>D416+D531</f>
        <v>2794640</v>
      </c>
      <c r="E643" s="147">
        <f>E416+E531</f>
        <v>3065185</v>
      </c>
      <c r="F643" s="148">
        <f t="shared" si="10"/>
        <v>109.68085334783729</v>
      </c>
    </row>
    <row r="644" spans="1:6" s="8" customFormat="1" x14ac:dyDescent="0.2">
      <c r="A644" s="145" t="s">
        <v>1215</v>
      </c>
      <c r="B644" s="146" t="s">
        <v>1247</v>
      </c>
      <c r="C644" s="345">
        <v>631</v>
      </c>
      <c r="D644" s="147">
        <f>IF(D642&gt;=D643,D642-D643,0)</f>
        <v>0</v>
      </c>
      <c r="E644" s="147">
        <f>IF(E642&gt;=E643,E642-E643,0)</f>
        <v>20283</v>
      </c>
      <c r="F644" s="148" t="str">
        <f t="shared" si="10"/>
        <v>-</v>
      </c>
    </row>
    <row r="645" spans="1:6" s="8" customFormat="1" x14ac:dyDescent="0.2">
      <c r="A645" s="145" t="s">
        <v>1215</v>
      </c>
      <c r="B645" s="146" t="s">
        <v>1248</v>
      </c>
      <c r="C645" s="345">
        <v>632</v>
      </c>
      <c r="D645" s="147">
        <f>IF(D643&gt;=D642,D643-D642,0)</f>
        <v>8436</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2277</v>
      </c>
      <c r="E647" s="147">
        <f>IF(E420-E419+E641-E640&gt;=0,E420-E419+E641-E640,0)</f>
        <v>10718</v>
      </c>
      <c r="F647" s="148">
        <f t="shared" si="10"/>
        <v>470.70707070707067</v>
      </c>
    </row>
    <row r="648" spans="1:6" s="8" customFormat="1" x14ac:dyDescent="0.2">
      <c r="A648" s="145" t="s">
        <v>1215</v>
      </c>
      <c r="B648" s="146" t="s">
        <v>1251</v>
      </c>
      <c r="C648" s="345">
        <v>635</v>
      </c>
      <c r="D648" s="147">
        <f>IF(D644+D646-D645-D647&gt;=0,D644+D646-D645-D647,0)</f>
        <v>0</v>
      </c>
      <c r="E648" s="147">
        <f>IF(E644+E646-E645-E647&gt;=0,E644+E646-E645-E647,0)</f>
        <v>9565</v>
      </c>
      <c r="F648" s="148" t="str">
        <f t="shared" si="10"/>
        <v>-</v>
      </c>
    </row>
    <row r="649" spans="1:6" s="8" customFormat="1" x14ac:dyDescent="0.2">
      <c r="A649" s="145" t="s">
        <v>1215</v>
      </c>
      <c r="B649" s="146" t="s">
        <v>176</v>
      </c>
      <c r="C649" s="345">
        <v>636</v>
      </c>
      <c r="D649" s="147">
        <f>IF(D645+D647-D644-D646&gt;=0,D645+D647-D644-D646,0)</f>
        <v>10713</v>
      </c>
      <c r="E649" s="147">
        <f>IF(E645+E647-E644-E646&gt;=0,E645+E647-E644-E646,0)</f>
        <v>0</v>
      </c>
      <c r="F649" s="148">
        <f t="shared" si="10"/>
        <v>0</v>
      </c>
    </row>
    <row r="650" spans="1:6" s="8" customFormat="1" ht="24" x14ac:dyDescent="0.2">
      <c r="A650" s="156" t="s">
        <v>3810</v>
      </c>
      <c r="B650" s="157" t="s">
        <v>177</v>
      </c>
      <c r="C650" s="347">
        <v>637</v>
      </c>
      <c r="D650" s="158">
        <v>201837</v>
      </c>
      <c r="E650" s="158">
        <v>206070</v>
      </c>
      <c r="F650" s="159">
        <f t="shared" si="10"/>
        <v>102.09723687926396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6550</v>
      </c>
      <c r="E653" s="149">
        <v>18700</v>
      </c>
      <c r="F653" s="148">
        <f t="shared" si="11"/>
        <v>285.49618320610688</v>
      </c>
    </row>
    <row r="654" spans="1:6" s="8" customFormat="1" x14ac:dyDescent="0.2">
      <c r="A654" s="145" t="s">
        <v>1209</v>
      </c>
      <c r="B654" s="146" t="s">
        <v>3586</v>
      </c>
      <c r="C654" s="345">
        <v>640</v>
      </c>
      <c r="D654" s="149">
        <v>6550</v>
      </c>
      <c r="E654" s="149">
        <v>18700</v>
      </c>
      <c r="F654" s="148">
        <f t="shared" si="11"/>
        <v>285.49618320610688</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27</v>
      </c>
      <c r="E657" s="149">
        <v>29</v>
      </c>
      <c r="F657" s="148">
        <f t="shared" si="11"/>
        <v>107.40740740740742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17</v>
      </c>
      <c r="E659" s="149">
        <v>18</v>
      </c>
      <c r="F659" s="148">
        <f t="shared" si="11"/>
        <v>105.88235294117648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2271505</v>
      </c>
      <c r="E678" s="149">
        <v>2451245</v>
      </c>
      <c r="F678" s="148"/>
    </row>
    <row r="679" spans="1:6" s="8" customFormat="1" x14ac:dyDescent="0.2">
      <c r="A679" s="152">
        <v>63613</v>
      </c>
      <c r="B679" s="163" t="s">
        <v>4078</v>
      </c>
      <c r="C679" s="345">
        <v>665</v>
      </c>
      <c r="D679" s="149">
        <v>54590</v>
      </c>
      <c r="E679" s="149">
        <v>72523</v>
      </c>
      <c r="F679" s="148"/>
    </row>
    <row r="680" spans="1:6" s="8" customFormat="1" x14ac:dyDescent="0.2">
      <c r="A680" s="152">
        <v>63622</v>
      </c>
      <c r="B680" s="163" t="s">
        <v>4079</v>
      </c>
      <c r="C680" s="345">
        <v>666</v>
      </c>
      <c r="D680" s="149">
        <v>15000</v>
      </c>
      <c r="E680" s="149"/>
      <c r="F680" s="148"/>
    </row>
    <row r="681" spans="1:6" s="8" customFormat="1" x14ac:dyDescent="0.2">
      <c r="A681" s="152">
        <v>63623</v>
      </c>
      <c r="B681" s="164" t="s">
        <v>3136</v>
      </c>
      <c r="C681" s="345">
        <v>667</v>
      </c>
      <c r="D681" s="149"/>
      <c r="E681" s="149">
        <v>15000</v>
      </c>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11813</v>
      </c>
      <c r="E701" s="149"/>
      <c r="F701" s="148">
        <f>IF(D701&lt;&gt;0,IF(E701/D701&gt;=100,"&gt;&gt;100",E701/D701*100),"-")</f>
        <v>0</v>
      </c>
    </row>
    <row r="702" spans="1:6" s="8" customFormat="1" x14ac:dyDescent="0.2">
      <c r="A702" s="145">
        <v>31215</v>
      </c>
      <c r="B702" s="146" t="s">
        <v>1641</v>
      </c>
      <c r="C702" s="345">
        <v>688</v>
      </c>
      <c r="D702" s="149">
        <v>3628</v>
      </c>
      <c r="E702" s="149">
        <v>3710</v>
      </c>
      <c r="F702" s="148">
        <f>IF(D702&lt;&gt;0,IF(E702/D702&gt;=100,"&gt;&gt;100",E702/D702*100),"-")</f>
        <v>102.26019845644983</v>
      </c>
    </row>
    <row r="703" spans="1:6" s="8" customFormat="1" x14ac:dyDescent="0.2">
      <c r="A703" s="145">
        <v>32121</v>
      </c>
      <c r="B703" s="146" t="s">
        <v>3797</v>
      </c>
      <c r="C703" s="345">
        <v>689</v>
      </c>
      <c r="D703" s="149">
        <v>53991</v>
      </c>
      <c r="E703" s="149">
        <v>86747</v>
      </c>
      <c r="F703" s="148">
        <f>IF(D703&lt;&gt;0,IF(E703/D703&gt;=100,"&gt;&gt;100",E703/D703*100),"-")</f>
        <v>160.66937082106276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2896</v>
      </c>
      <c r="E705" s="149">
        <v>4704</v>
      </c>
      <c r="F705" s="148">
        <f>IF(D705&lt;&gt;0,IF(E705/D705&gt;=100,"&gt;&gt;100",E705/D705*100),"-")</f>
        <v>162.43093922651934</v>
      </c>
    </row>
    <row r="706" spans="1:6" s="8" customFormat="1" x14ac:dyDescent="0.2">
      <c r="A706" s="145" t="s">
        <v>3798</v>
      </c>
      <c r="B706" s="146" t="s">
        <v>3799</v>
      </c>
      <c r="C706" s="345">
        <v>692</v>
      </c>
      <c r="D706" s="149">
        <v>11882</v>
      </c>
      <c r="E706" s="149">
        <v>9138</v>
      </c>
      <c r="F706" s="148">
        <f>IF(D706&lt;&gt;0,IF(E706/D706&gt;=100,"&gt;&gt;100",E706/D706*100),"-")</f>
        <v>76.906244739942778</v>
      </c>
    </row>
    <row r="707" spans="1:6" s="8" customFormat="1" x14ac:dyDescent="0.2">
      <c r="A707" s="145" t="s">
        <v>3800</v>
      </c>
      <c r="B707" s="146" t="s">
        <v>3801</v>
      </c>
      <c r="C707" s="345">
        <v>693</v>
      </c>
      <c r="D707" s="149">
        <v>70901</v>
      </c>
      <c r="E707" s="149">
        <v>41806</v>
      </c>
      <c r="F707" s="148">
        <f>IF(D707&lt;&gt;0,IF(E707/D707&gt;=100,"&gt;&gt;100",E707/D707*100),"-")</f>
        <v>58.963907420205643</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JASNA PARO VIDOLIN</v>
      </c>
      <c r="D995" s="293"/>
      <c r="E995" s="293"/>
    </row>
    <row r="996" spans="1:5" ht="15" customHeight="1" x14ac:dyDescent="0.2">
      <c r="A996" s="291" t="str">
        <f>IF(RefStr!H27="","Telefon za kontakt: _________________","Telefon za kontakt: " &amp; RefStr!H27)</f>
        <v>Telefon za kontakt: 023611720</v>
      </c>
      <c r="C996" s="292"/>
    </row>
    <row r="997" spans="1:5" ht="15" customHeight="1" x14ac:dyDescent="0.2">
      <c r="A997" s="291" t="str">
        <f>IF(RefStr!H33="","Odgovorna osoba: _____________________________","Odgovorna osoba: " &amp; RefStr!H33)</f>
        <v>Odgovorna osoba: MARIJA PEĆIRKO,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93" activePane="bottomLeft" state="frozen"/>
      <selection pane="bottomLeft" activeCell="E2" sqref="E2:F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17193</v>
      </c>
      <c r="C4" s="414"/>
      <c r="D4" s="414"/>
      <c r="E4" s="415">
        <f>SUM(Skriveni!G977:G1286)</f>
        <v>9726781.9260000009</v>
      </c>
      <c r="F4" s="416"/>
    </row>
    <row r="5" spans="1:6" ht="15" customHeight="1" x14ac:dyDescent="0.2">
      <c r="B5" s="413" t="str">
        <f>"Naziv: "&amp;IF(RefStr!B10&lt;&gt;"",RefStr!B10,"_______________________________________")</f>
        <v xml:space="preserve">Naziv: SREDNJA ŠKOLA BARTULA KAŠIĆA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2875667</v>
      </c>
      <c r="E12" s="96">
        <f>E13+E74</f>
        <v>2931901</v>
      </c>
      <c r="F12" s="123">
        <f t="shared" ref="F12:F75" si="0">IF(D12&gt;0,IF(E12/D12&gt;=100,"&gt;&gt;100",E12/D12*100),"-")</f>
        <v>101.95551153871432</v>
      </c>
    </row>
    <row r="13" spans="1:6" s="3" customFormat="1" x14ac:dyDescent="0.2">
      <c r="A13" s="132">
        <v>0</v>
      </c>
      <c r="B13" s="314" t="s">
        <v>521</v>
      </c>
      <c r="C13" s="303">
        <v>2</v>
      </c>
      <c r="D13" s="97">
        <f>D14+D18+D57+D58+D62+D69</f>
        <v>2671018</v>
      </c>
      <c r="E13" s="97">
        <f>E14+E18+E57+E58+E62+E69</f>
        <v>2705455</v>
      </c>
      <c r="F13" s="124">
        <f t="shared" si="0"/>
        <v>101.28928371130408</v>
      </c>
    </row>
    <row r="14" spans="1:6" s="3" customFormat="1" x14ac:dyDescent="0.2">
      <c r="A14" s="132" t="s">
        <v>1564</v>
      </c>
      <c r="B14" s="314" t="s">
        <v>3259</v>
      </c>
      <c r="C14" s="303">
        <v>3</v>
      </c>
      <c r="D14" s="97">
        <f>D15+D16-D17</f>
        <v>2423687</v>
      </c>
      <c r="E14" s="97">
        <f>E15+E16-E17</f>
        <v>2374802</v>
      </c>
      <c r="F14" s="124">
        <f t="shared" si="0"/>
        <v>97.983031637335998</v>
      </c>
    </row>
    <row r="15" spans="1:6" s="3" customFormat="1" x14ac:dyDescent="0.2">
      <c r="A15" s="132" t="s">
        <v>3260</v>
      </c>
      <c r="B15" s="314" t="s">
        <v>3261</v>
      </c>
      <c r="C15" s="303">
        <v>4</v>
      </c>
      <c r="D15" s="94">
        <v>2231876</v>
      </c>
      <c r="E15" s="94">
        <v>2231876</v>
      </c>
      <c r="F15" s="125">
        <f t="shared" si="0"/>
        <v>100</v>
      </c>
    </row>
    <row r="16" spans="1:6" s="3" customFormat="1" x14ac:dyDescent="0.2">
      <c r="A16" s="132" t="s">
        <v>3262</v>
      </c>
      <c r="B16" s="314" t="s">
        <v>358</v>
      </c>
      <c r="C16" s="303">
        <v>5</v>
      </c>
      <c r="D16" s="94">
        <v>455177</v>
      </c>
      <c r="E16" s="94">
        <v>368091</v>
      </c>
      <c r="F16" s="125">
        <f t="shared" si="0"/>
        <v>80.867662469764511</v>
      </c>
    </row>
    <row r="17" spans="1:6" s="3" customFormat="1" x14ac:dyDescent="0.2">
      <c r="A17" s="132" t="s">
        <v>359</v>
      </c>
      <c r="B17" s="314" t="s">
        <v>360</v>
      </c>
      <c r="C17" s="303">
        <v>6</v>
      </c>
      <c r="D17" s="94">
        <v>263366</v>
      </c>
      <c r="E17" s="94">
        <v>225165</v>
      </c>
      <c r="F17" s="125">
        <f t="shared" si="0"/>
        <v>85.495090482446471</v>
      </c>
    </row>
    <row r="18" spans="1:6" s="3" customFormat="1" x14ac:dyDescent="0.2">
      <c r="A18" s="132" t="s">
        <v>361</v>
      </c>
      <c r="B18" s="314" t="s">
        <v>522</v>
      </c>
      <c r="C18" s="303">
        <v>7</v>
      </c>
      <c r="D18" s="97">
        <f>D19+D25+D35+D41+D47+D51</f>
        <v>237359</v>
      </c>
      <c r="E18" s="97">
        <f>E19+E25+E35+E41+E47+E51</f>
        <v>320681</v>
      </c>
      <c r="F18" s="124">
        <f t="shared" si="0"/>
        <v>135.10378793304656</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113920</v>
      </c>
      <c r="E25" s="97">
        <f>SUM(E26:E33)-E34</f>
        <v>117684</v>
      </c>
      <c r="F25" s="124">
        <f t="shared" si="0"/>
        <v>103.30407303370785</v>
      </c>
    </row>
    <row r="26" spans="1:6" s="3" customFormat="1" x14ac:dyDescent="0.2">
      <c r="A26" s="132" t="s">
        <v>1157</v>
      </c>
      <c r="B26" s="314" t="s">
        <v>3941</v>
      </c>
      <c r="C26" s="303">
        <v>15</v>
      </c>
      <c r="D26" s="94">
        <v>595801</v>
      </c>
      <c r="E26" s="94">
        <v>596675</v>
      </c>
      <c r="F26" s="125">
        <f t="shared" si="0"/>
        <v>100.14669327510359</v>
      </c>
    </row>
    <row r="27" spans="1:6" s="3" customFormat="1" x14ac:dyDescent="0.2">
      <c r="A27" s="132" t="s">
        <v>1158</v>
      </c>
      <c r="B27" s="314" t="s">
        <v>3965</v>
      </c>
      <c r="C27" s="303">
        <v>16</v>
      </c>
      <c r="D27" s="94">
        <v>26859</v>
      </c>
      <c r="E27" s="94">
        <v>26197</v>
      </c>
      <c r="F27" s="125">
        <f t="shared" si="0"/>
        <v>97.535276815964849</v>
      </c>
    </row>
    <row r="28" spans="1:6" s="3" customFormat="1" x14ac:dyDescent="0.2">
      <c r="A28" s="132" t="s">
        <v>1159</v>
      </c>
      <c r="B28" s="314" t="s">
        <v>3943</v>
      </c>
      <c r="C28" s="303">
        <v>17</v>
      </c>
      <c r="D28" s="94">
        <v>39895</v>
      </c>
      <c r="E28" s="94">
        <v>44107</v>
      </c>
      <c r="F28" s="125">
        <f t="shared" si="0"/>
        <v>110.55771399924804</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2250</v>
      </c>
      <c r="E31" s="94">
        <v>2250</v>
      </c>
      <c r="F31" s="125">
        <f t="shared" si="0"/>
        <v>100</v>
      </c>
    </row>
    <row r="32" spans="1:6" s="3" customFormat="1" x14ac:dyDescent="0.2">
      <c r="A32" s="272" t="s">
        <v>2452</v>
      </c>
      <c r="B32" s="314" t="s">
        <v>3947</v>
      </c>
      <c r="C32" s="303">
        <v>21</v>
      </c>
      <c r="D32" s="94">
        <v>252966</v>
      </c>
      <c r="E32" s="94">
        <v>274022</v>
      </c>
      <c r="F32" s="125">
        <f t="shared" si="0"/>
        <v>108.32364823731253</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803851</v>
      </c>
      <c r="E34" s="94">
        <v>825567</v>
      </c>
      <c r="F34" s="125">
        <f t="shared" si="0"/>
        <v>102.70149567519353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123439</v>
      </c>
      <c r="E41" s="97">
        <f>SUM(E42:E45)-E46</f>
        <v>123439</v>
      </c>
      <c r="F41" s="124">
        <f t="shared" si="0"/>
        <v>100</v>
      </c>
    </row>
    <row r="42" spans="1:6" s="3" customFormat="1" x14ac:dyDescent="0.2">
      <c r="A42" s="132" t="s">
        <v>2878</v>
      </c>
      <c r="B42" s="314" t="s">
        <v>2886</v>
      </c>
      <c r="C42" s="303">
        <v>31</v>
      </c>
      <c r="D42" s="94">
        <v>123439</v>
      </c>
      <c r="E42" s="94">
        <v>123439</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79558</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42000</v>
      </c>
      <c r="E55" s="94">
        <v>123250</v>
      </c>
      <c r="F55" s="125">
        <f t="shared" si="0"/>
        <v>293.45238095238091</v>
      </c>
    </row>
    <row r="56" spans="1:6" s="3" customFormat="1" x14ac:dyDescent="0.2">
      <c r="A56" s="132" t="s">
        <v>448</v>
      </c>
      <c r="B56" s="314" t="s">
        <v>449</v>
      </c>
      <c r="C56" s="303">
        <v>45</v>
      </c>
      <c r="D56" s="94">
        <v>42000</v>
      </c>
      <c r="E56" s="94">
        <v>43692</v>
      </c>
      <c r="F56" s="125">
        <f t="shared" si="0"/>
        <v>104.02857142857142</v>
      </c>
    </row>
    <row r="57" spans="1:6" s="3" customFormat="1" x14ac:dyDescent="0.2">
      <c r="A57" s="132" t="s">
        <v>450</v>
      </c>
      <c r="B57" s="314" t="s">
        <v>451</v>
      </c>
      <c r="C57" s="303">
        <v>46</v>
      </c>
      <c r="D57" s="94">
        <v>9972</v>
      </c>
      <c r="E57" s="94">
        <v>9972</v>
      </c>
      <c r="F57" s="125">
        <f t="shared" si="0"/>
        <v>100</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105225</v>
      </c>
      <c r="E60" s="94">
        <v>102394</v>
      </c>
      <c r="F60" s="125">
        <f t="shared" si="0"/>
        <v>97.309574720836295</v>
      </c>
    </row>
    <row r="61" spans="1:6" s="3" customFormat="1" x14ac:dyDescent="0.2">
      <c r="A61" s="132" t="s">
        <v>456</v>
      </c>
      <c r="B61" s="314" t="s">
        <v>617</v>
      </c>
      <c r="C61" s="303">
        <v>50</v>
      </c>
      <c r="D61" s="94">
        <v>105225</v>
      </c>
      <c r="E61" s="94">
        <v>102394</v>
      </c>
      <c r="F61" s="125">
        <f t="shared" si="0"/>
        <v>97.309574720836295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204649</v>
      </c>
      <c r="E74" s="97">
        <f>E75+E84+E92+E123+E139+E151+E168+E169</f>
        <v>226446</v>
      </c>
      <c r="F74" s="124">
        <f t="shared" si="0"/>
        <v>110.65091937903435</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2812</v>
      </c>
      <c r="E151" s="97">
        <f>SUM(E152:E154)+SUM(E162:E166)-E167</f>
        <v>20376</v>
      </c>
      <c r="F151" s="124">
        <f t="shared" si="2"/>
        <v>724.60881934566146</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2812</v>
      </c>
      <c r="E165" s="94">
        <v>20376</v>
      </c>
      <c r="F165" s="125">
        <f t="shared" si="2"/>
        <v>724.60881934566146</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201837</v>
      </c>
      <c r="E169" s="97">
        <f>SUM(E170:E172)</f>
        <v>206070</v>
      </c>
      <c r="F169" s="124">
        <f t="shared" si="2"/>
        <v>102.09723687926396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201837</v>
      </c>
      <c r="E172" s="94">
        <v>206070</v>
      </c>
      <c r="F172" s="125">
        <f t="shared" si="2"/>
        <v>102.09723687926396</v>
      </c>
    </row>
    <row r="173" spans="1:6" s="3" customFormat="1" x14ac:dyDescent="0.2">
      <c r="A173" s="272"/>
      <c r="B173" s="314" t="s">
        <v>1068</v>
      </c>
      <c r="C173" s="303">
        <v>162</v>
      </c>
      <c r="D173" s="97">
        <f>D174+D234</f>
        <v>2875668</v>
      </c>
      <c r="E173" s="97">
        <f>E174+E234</f>
        <v>2931902</v>
      </c>
      <c r="F173" s="124">
        <f t="shared" si="2"/>
        <v>101.95551085869438</v>
      </c>
    </row>
    <row r="174" spans="1:6" s="3" customFormat="1" x14ac:dyDescent="0.2">
      <c r="A174" s="272" t="s">
        <v>3813</v>
      </c>
      <c r="B174" s="314" t="s">
        <v>1145</v>
      </c>
      <c r="C174" s="303">
        <v>163</v>
      </c>
      <c r="D174" s="97">
        <f>D175+D186+D187+D203+D231</f>
        <v>215363</v>
      </c>
      <c r="E174" s="97">
        <f>E175+E186+E187+E203+E231</f>
        <v>216882</v>
      </c>
      <c r="F174" s="124">
        <f t="shared" si="2"/>
        <v>100.70532078397866</v>
      </c>
    </row>
    <row r="175" spans="1:6" s="3" customFormat="1" x14ac:dyDescent="0.2">
      <c r="A175" s="272" t="s">
        <v>1181</v>
      </c>
      <c r="B175" s="314" t="s">
        <v>1547</v>
      </c>
      <c r="C175" s="303">
        <v>164</v>
      </c>
      <c r="D175" s="97">
        <f>SUM(D176:D178)+SUM(D182:D185)</f>
        <v>215363</v>
      </c>
      <c r="E175" s="97">
        <f>SUM(E176:E178)+SUM(E182:E185)</f>
        <v>216882</v>
      </c>
      <c r="F175" s="124">
        <f t="shared" si="2"/>
        <v>100.70532078397866</v>
      </c>
    </row>
    <row r="176" spans="1:6" s="3" customFormat="1" x14ac:dyDescent="0.2">
      <c r="A176" s="272" t="s">
        <v>1182</v>
      </c>
      <c r="B176" s="314" t="s">
        <v>1183</v>
      </c>
      <c r="C176" s="303">
        <v>165</v>
      </c>
      <c r="D176" s="94">
        <v>196010</v>
      </c>
      <c r="E176" s="94">
        <v>201147</v>
      </c>
      <c r="F176" s="125">
        <f t="shared" si="2"/>
        <v>102.62078465384418</v>
      </c>
    </row>
    <row r="177" spans="1:6" s="3" customFormat="1" x14ac:dyDescent="0.2">
      <c r="A177" s="272" t="s">
        <v>1184</v>
      </c>
      <c r="B177" s="314" t="s">
        <v>1185</v>
      </c>
      <c r="C177" s="303">
        <v>166</v>
      </c>
      <c r="D177" s="94">
        <v>19353</v>
      </c>
      <c r="E177" s="94">
        <v>15735</v>
      </c>
      <c r="F177" s="125">
        <f t="shared" si="2"/>
        <v>81.305223996279651</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2660305</v>
      </c>
      <c r="E234" s="97">
        <f>+E235+E243-E247+E251+E252+E253</f>
        <v>2715020</v>
      </c>
      <c r="F234" s="124">
        <f t="shared" si="3"/>
        <v>102.0567190604085</v>
      </c>
    </row>
    <row r="235" spans="1:6" s="3" customFormat="1" x14ac:dyDescent="0.2">
      <c r="A235" s="132" t="s">
        <v>1279</v>
      </c>
      <c r="B235" s="314" t="s">
        <v>3395</v>
      </c>
      <c r="C235" s="303">
        <v>224</v>
      </c>
      <c r="D235" s="97">
        <f>D236-D239</f>
        <v>2671018</v>
      </c>
      <c r="E235" s="97">
        <f>E236-E239</f>
        <v>2705455</v>
      </c>
      <c r="F235" s="124">
        <f t="shared" si="3"/>
        <v>101.28928371130408</v>
      </c>
    </row>
    <row r="236" spans="1:6" s="3" customFormat="1" x14ac:dyDescent="0.2">
      <c r="A236" s="132" t="s">
        <v>1280</v>
      </c>
      <c r="B236" s="314" t="s">
        <v>3396</v>
      </c>
      <c r="C236" s="303">
        <v>225</v>
      </c>
      <c r="D236" s="97">
        <f>SUM(D237:D238)</f>
        <v>2671018</v>
      </c>
      <c r="E236" s="97">
        <f>SUM(E237:E238)</f>
        <v>2705455</v>
      </c>
      <c r="F236" s="124">
        <f t="shared" si="3"/>
        <v>101.28928371130408</v>
      </c>
    </row>
    <row r="237" spans="1:6" s="3" customFormat="1" x14ac:dyDescent="0.2">
      <c r="A237" s="132" t="s">
        <v>1281</v>
      </c>
      <c r="B237" s="314" t="s">
        <v>1282</v>
      </c>
      <c r="C237" s="303">
        <v>226</v>
      </c>
      <c r="D237" s="94">
        <v>2657441</v>
      </c>
      <c r="E237" s="94">
        <v>2675907</v>
      </c>
      <c r="F237" s="125">
        <f t="shared" si="3"/>
        <v>100.69487902083245</v>
      </c>
    </row>
    <row r="238" spans="1:6" s="3" customFormat="1" x14ac:dyDescent="0.2">
      <c r="A238" s="132" t="s">
        <v>1283</v>
      </c>
      <c r="B238" s="314" t="s">
        <v>1284</v>
      </c>
      <c r="C238" s="303">
        <v>227</v>
      </c>
      <c r="D238" s="94">
        <v>13577</v>
      </c>
      <c r="E238" s="94">
        <v>29548</v>
      </c>
      <c r="F238" s="125">
        <f t="shared" si="3"/>
        <v>217.63276128747145</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9702</v>
      </c>
      <c r="F243" s="124" t="str">
        <f t="shared" si="3"/>
        <v>-</v>
      </c>
    </row>
    <row r="244" spans="1:6" s="3" customFormat="1" x14ac:dyDescent="0.2">
      <c r="A244" s="132" t="s">
        <v>2861</v>
      </c>
      <c r="B244" s="314" t="s">
        <v>4121</v>
      </c>
      <c r="C244" s="303">
        <v>233</v>
      </c>
      <c r="D244" s="94"/>
      <c r="E244" s="94">
        <v>9702</v>
      </c>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10713</v>
      </c>
      <c r="E247" s="97">
        <f>SUM(E248:E250)</f>
        <v>137</v>
      </c>
      <c r="F247" s="124">
        <f t="shared" si="3"/>
        <v>1.2788201250816764</v>
      </c>
    </row>
    <row r="248" spans="1:6" s="3" customFormat="1" x14ac:dyDescent="0.2">
      <c r="A248" s="132" t="s">
        <v>2927</v>
      </c>
      <c r="B248" s="314" t="s">
        <v>2807</v>
      </c>
      <c r="C248" s="303">
        <v>237</v>
      </c>
      <c r="D248" s="94">
        <v>9883</v>
      </c>
      <c r="E248" s="94"/>
      <c r="F248" s="125">
        <f t="shared" si="3"/>
        <v>0</v>
      </c>
    </row>
    <row r="249" spans="1:6" s="3" customFormat="1" x14ac:dyDescent="0.2">
      <c r="A249" s="132" t="s">
        <v>2593</v>
      </c>
      <c r="B249" s="317" t="s">
        <v>2808</v>
      </c>
      <c r="C249" s="303">
        <v>238</v>
      </c>
      <c r="D249" s="94">
        <v>830</v>
      </c>
      <c r="E249" s="94">
        <v>137</v>
      </c>
      <c r="F249" s="125">
        <f t="shared" si="3"/>
        <v>16.506024096385541</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2812</v>
      </c>
      <c r="E261" s="94">
        <v>20376</v>
      </c>
      <c r="F261" s="125">
        <f t="shared" si="4"/>
        <v>724.60881934566146</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1189</v>
      </c>
      <c r="E287" s="94"/>
      <c r="F287" s="125">
        <f t="shared" si="4"/>
        <v>0</v>
      </c>
    </row>
    <row r="288" spans="1:6" s="3" customFormat="1" x14ac:dyDescent="0.2">
      <c r="A288" s="132" t="s">
        <v>3177</v>
      </c>
      <c r="B288" s="314" t="s">
        <v>3274</v>
      </c>
      <c r="C288" s="303">
        <v>276</v>
      </c>
      <c r="D288" s="94">
        <v>214174</v>
      </c>
      <c r="E288" s="94">
        <v>216882</v>
      </c>
      <c r="F288" s="125">
        <f t="shared" si="4"/>
        <v>101.26439250329172</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JASNA PARO VIDOLIN</v>
      </c>
      <c r="B325" s="291"/>
      <c r="D325" s="293"/>
      <c r="E325" s="293"/>
      <c r="F325" s="291"/>
      <c r="G325" s="307"/>
    </row>
    <row r="326" spans="1:7" s="292" customFormat="1" ht="15" customHeight="1" x14ac:dyDescent="0.2">
      <c r="A326" s="291" t="str">
        <f>IF(RefStr!H27="","Telefon za kontakt: _________________","Telefon za kontakt: " &amp; RefStr!H27)</f>
        <v>Telefon za kontakt: 023611720</v>
      </c>
      <c r="B326" s="291"/>
      <c r="F326" s="291"/>
      <c r="G326" s="307"/>
    </row>
    <row r="327" spans="1:7" s="292" customFormat="1" ht="15" customHeight="1" x14ac:dyDescent="0.2">
      <c r="A327" s="291" t="str">
        <f>IF(RefStr!H33="","Odgovorna osoba: _____________________________","Odgovorna osoba: " &amp; RefStr!H33)</f>
        <v>Odgovorna osoba: MARIJA PEĆIRKO,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D128" sqref="D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17193</v>
      </c>
      <c r="C4" s="414"/>
      <c r="D4" s="414"/>
      <c r="E4" s="415">
        <f>SUM(Skriveni!G1287:G1423)</f>
        <v>4257229.7700000005</v>
      </c>
      <c r="F4" s="416"/>
    </row>
    <row r="5" spans="1:6" ht="15" customHeight="1" x14ac:dyDescent="0.2">
      <c r="B5" s="413" t="str">
        <f>"Naziv: "&amp;IF(RefStr!B10&lt;&gt;"",RefStr!B10,"_______________________________________")</f>
        <v xml:space="preserve">Naziv: SREDNJA ŠKOLA BARTULA KAŠIĆA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2794640</v>
      </c>
      <c r="E121" s="97">
        <f>E122+E125+E128+E129+SUM(E132:E135)</f>
        <v>3065185</v>
      </c>
      <c r="F121" s="125">
        <f t="shared" si="1"/>
        <v>109.68085334783729</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2794640</v>
      </c>
      <c r="E125" s="97">
        <f>SUM(E126:E127)</f>
        <v>3065185</v>
      </c>
      <c r="F125" s="125">
        <f t="shared" si="1"/>
        <v>109.68085334783729</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2794640</v>
      </c>
      <c r="E127" s="94">
        <v>3065185</v>
      </c>
      <c r="F127" s="125">
        <f t="shared" si="1"/>
        <v>109.68085334783729</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2794640</v>
      </c>
      <c r="E148" s="107">
        <f>E12+E29+E35+E42+E82+E89+E96+E114+E121+E136</f>
        <v>3065185</v>
      </c>
      <c r="F148" s="126">
        <f t="shared" si="2"/>
        <v>109.68085334783729</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JASNA PARO VIDOLIN</v>
      </c>
      <c r="B151" s="291"/>
      <c r="D151" s="293"/>
      <c r="E151" s="293"/>
      <c r="F151" s="291"/>
      <c r="G151" s="307"/>
    </row>
    <row r="152" spans="1:7" s="292" customFormat="1" ht="15" customHeight="1" x14ac:dyDescent="0.2">
      <c r="A152" s="291" t="str">
        <f>IF(RefStr!H27="","Telefon za kontakt: _________________","Telefon za kontakt: " &amp; RefStr!H27)</f>
        <v>Telefon za kontakt: 023611720</v>
      </c>
      <c r="B152" s="291"/>
      <c r="E152" s="291"/>
      <c r="F152" s="291"/>
      <c r="G152" s="307"/>
    </row>
    <row r="153" spans="1:7" s="292" customFormat="1" ht="15" customHeight="1" x14ac:dyDescent="0.2">
      <c r="A153" s="291" t="str">
        <f>IF(RefStr!H33="","Odgovorna osoba: _____________________________","Odgovorna osoba: " &amp; RefStr!H33)</f>
        <v>Odgovorna osoba: MARIJA PEĆIRKO,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17193</v>
      </c>
      <c r="C4" s="450"/>
      <c r="D4" s="415">
        <f>SUM(Skriveni!G1424:G1467)</f>
        <v>3596.6400000000003</v>
      </c>
      <c r="E4" s="416"/>
    </row>
    <row r="5" spans="1:6" ht="15" customHeight="1" x14ac:dyDescent="0.2">
      <c r="B5" s="413" t="str">
        <f>"Naziv: "&amp;IF(RefStr!B10&lt;&gt;"",RefStr!B10,"_______________________________________")</f>
        <v xml:space="preserve">Naziv: SREDNJA ŠKOLA BARTULA KAŠIĆA </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30480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30480</v>
      </c>
    </row>
    <row r="30" spans="1:5" s="3" customFormat="1" ht="14.1" customHeight="1" x14ac:dyDescent="0.2">
      <c r="A30" s="301" t="s">
        <v>1215</v>
      </c>
      <c r="B30" s="302" t="s">
        <v>3068</v>
      </c>
      <c r="C30" s="303">
        <v>19</v>
      </c>
      <c r="D30" s="97">
        <f>SUM(D31:D36)</f>
        <v>0</v>
      </c>
      <c r="E30" s="134">
        <f>SUM(E31:E36)</f>
        <v>30480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30480</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JASNA PARO VIDOLIN</v>
      </c>
      <c r="B59" s="291"/>
      <c r="D59" s="293"/>
      <c r="E59" s="293"/>
      <c r="F59" s="291"/>
      <c r="G59" s="307"/>
    </row>
    <row r="60" spans="1:7" s="292" customFormat="1" ht="15" customHeight="1" x14ac:dyDescent="0.2">
      <c r="A60" s="291" t="str">
        <f>IF(RefStr!H27="","Telefon za kontakt: _________________","Telefon za kontakt: " &amp; RefStr!H27)</f>
        <v>Telefon za kontakt: 023611720</v>
      </c>
      <c r="B60" s="291"/>
      <c r="F60" s="291"/>
      <c r="G60" s="307"/>
    </row>
    <row r="61" spans="1:7" s="292" customFormat="1" ht="15" customHeight="1" x14ac:dyDescent="0.2">
      <c r="A61" s="291" t="str">
        <f>IF(RefStr!H33="","Odgovorna osoba: _____________________________","Odgovorna osoba: " &amp; RefStr!H33)</f>
        <v>Odgovorna osoba: MARIJA PEĆIRKO,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0"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17193</v>
      </c>
      <c r="C4" s="415">
        <f>SUM(Skriveni!G1468:G1561)</f>
        <v>271013.71600000001</v>
      </c>
      <c r="D4" s="416"/>
    </row>
    <row r="5" spans="1:5" s="23" customFormat="1" ht="15" customHeight="1" x14ac:dyDescent="0.2">
      <c r="B5" s="98" t="str">
        <f>"Naziv: "&amp;IF(RefStr!B10&lt;&gt;"",RefStr!B10,"_______________________________________")</f>
        <v xml:space="preserve">Naziv: SREDNJA ŠKOLA BARTULA KAŠIĆA </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215363</v>
      </c>
    </row>
    <row r="13" spans="1:5" s="2" customFormat="1" x14ac:dyDescent="0.2">
      <c r="A13" s="270"/>
      <c r="B13" s="271" t="s">
        <v>2062</v>
      </c>
      <c r="C13" s="264">
        <v>2</v>
      </c>
      <c r="D13" s="140">
        <f>D14+D15+D23+D24</f>
        <v>3069418</v>
      </c>
    </row>
    <row r="14" spans="1:5" s="2" customFormat="1" x14ac:dyDescent="0.2">
      <c r="A14" s="270"/>
      <c r="B14" s="271" t="s">
        <v>4041</v>
      </c>
      <c r="C14" s="264">
        <v>3</v>
      </c>
      <c r="D14" s="141"/>
    </row>
    <row r="15" spans="1:5" s="2" customFormat="1" x14ac:dyDescent="0.2">
      <c r="A15" s="270" t="s">
        <v>1181</v>
      </c>
      <c r="B15" s="271" t="s">
        <v>3078</v>
      </c>
      <c r="C15" s="264">
        <v>4</v>
      </c>
      <c r="D15" s="140">
        <f>SUM(D16:D22)</f>
        <v>2938343</v>
      </c>
    </row>
    <row r="16" spans="1:5" s="2" customFormat="1" x14ac:dyDescent="0.2">
      <c r="A16" s="272" t="s">
        <v>1182</v>
      </c>
      <c r="B16" s="273" t="s">
        <v>1183</v>
      </c>
      <c r="C16" s="264">
        <v>5</v>
      </c>
      <c r="D16" s="141">
        <v>2446869</v>
      </c>
    </row>
    <row r="17" spans="1:4" s="2" customFormat="1" x14ac:dyDescent="0.2">
      <c r="A17" s="272" t="s">
        <v>1184</v>
      </c>
      <c r="B17" s="273" t="s">
        <v>1185</v>
      </c>
      <c r="C17" s="264">
        <v>6</v>
      </c>
      <c r="D17" s="141">
        <v>491474</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131075</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3067899</v>
      </c>
    </row>
    <row r="31" spans="1:4" s="2" customFormat="1" x14ac:dyDescent="0.2">
      <c r="A31" s="272"/>
      <c r="B31" s="271" t="s">
        <v>4041</v>
      </c>
      <c r="C31" s="264">
        <v>20</v>
      </c>
      <c r="D31" s="141"/>
    </row>
    <row r="32" spans="1:4" s="2" customFormat="1" x14ac:dyDescent="0.2">
      <c r="A32" s="270" t="s">
        <v>1181</v>
      </c>
      <c r="B32" s="271" t="s">
        <v>3081</v>
      </c>
      <c r="C32" s="264">
        <v>21</v>
      </c>
      <c r="D32" s="140">
        <f>SUM(D33:D39)</f>
        <v>2936824</v>
      </c>
    </row>
    <row r="33" spans="1:4" s="2" customFormat="1" x14ac:dyDescent="0.2">
      <c r="A33" s="272" t="s">
        <v>1182</v>
      </c>
      <c r="B33" s="273" t="s">
        <v>1183</v>
      </c>
      <c r="C33" s="264">
        <v>22</v>
      </c>
      <c r="D33" s="141">
        <v>2441732</v>
      </c>
    </row>
    <row r="34" spans="1:4" s="2" customFormat="1" x14ac:dyDescent="0.2">
      <c r="A34" s="272" t="s">
        <v>1184</v>
      </c>
      <c r="B34" s="273" t="s">
        <v>1185</v>
      </c>
      <c r="C34" s="264">
        <v>23</v>
      </c>
      <c r="D34" s="141">
        <v>495092</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131075</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216882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216882</v>
      </c>
    </row>
    <row r="102" spans="1:5" s="2" customFormat="1" x14ac:dyDescent="0.2">
      <c r="A102" s="272"/>
      <c r="B102" s="280" t="s">
        <v>4041</v>
      </c>
      <c r="C102" s="264">
        <v>91</v>
      </c>
      <c r="D102" s="141"/>
    </row>
    <row r="103" spans="1:5" s="2" customFormat="1" x14ac:dyDescent="0.2">
      <c r="A103" s="272" t="s">
        <v>1181</v>
      </c>
      <c r="B103" s="280" t="s">
        <v>1365</v>
      </c>
      <c r="C103" s="264">
        <v>92</v>
      </c>
      <c r="D103" s="141">
        <v>216882</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JASNA PARO VIDOLIN</v>
      </c>
      <c r="B109" s="291"/>
      <c r="C109" s="293"/>
      <c r="D109" s="293"/>
      <c r="E109" s="291"/>
    </row>
    <row r="110" spans="1:5" s="292" customFormat="1" ht="15" customHeight="1" x14ac:dyDescent="0.2">
      <c r="A110" s="291" t="str">
        <f>IF(RefStr!H27="","Telefon za kontakt: _________________","Telefon za kontakt: " &amp; RefStr!H27)</f>
        <v>Telefon za kontakt: 023611720</v>
      </c>
      <c r="B110" s="291"/>
      <c r="E110" s="291"/>
    </row>
    <row r="111" spans="1:5" s="292" customFormat="1" ht="15" customHeight="1" x14ac:dyDescent="0.2">
      <c r="A111" s="291" t="str">
        <f>IF(RefStr!H33="","Odgovorna osoba: _____________________________","Odgovorna osoba: " &amp; RefStr!H33)</f>
        <v>Odgovorna osoba: MARIJA PEĆIRKO,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abSelected="1" topLeftCell="A2" workbookViewId="0">
      <pane ySplit="2" topLeftCell="A85" activePane="bottomLeft" state="frozen"/>
      <selection pane="bottomLeft" activeCell="C33" sqref="C33"/>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17193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0</v>
      </c>
      <c r="M207" s="235">
        <f>IF(AND(PRRAS!E194&gt;0,PRRAS!E709=0),1,0)</f>
        <v>1</v>
      </c>
      <c r="U207" s="237">
        <v>36047</v>
      </c>
    </row>
    <row r="208" spans="1:21" ht="30" customHeight="1" x14ac:dyDescent="0.2">
      <c r="A208" s="168">
        <f t="shared" si="11"/>
        <v>202</v>
      </c>
      <c r="B208" s="169" t="str">
        <f t="shared" si="15"/>
        <v>Provjera</v>
      </c>
      <c r="C208" s="176" t="s">
        <v>2157</v>
      </c>
      <c r="E208" s="237">
        <v>0</v>
      </c>
      <c r="F208" s="237">
        <f t="shared" si="14"/>
        <v>1</v>
      </c>
      <c r="G208" s="257"/>
      <c r="H208" s="257"/>
      <c r="L208" s="235">
        <f>IF(AND(PRRAS!D197&gt;0,PRRAS!D710=0),1,0)</f>
        <v>1</v>
      </c>
      <c r="M208" s="235">
        <f>IF(AND(PRRAS!E197&gt;0,PRRAS!E710=0),1,0)</f>
        <v>1</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2019-01-29T08:50:23Z</cp:lastPrinted>
  <dcterms:created xsi:type="dcterms:W3CDTF">2001-11-21T09:32:18Z</dcterms:created>
  <dcterms:modified xsi:type="dcterms:W3CDTF">2019-01-29T11:29:37Z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